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Knowledge Center\Country Living Webinars\Distressed Loans\"/>
    </mc:Choice>
  </mc:AlternateContent>
  <bookViews>
    <workbookView xWindow="480" yWindow="-75" windowWidth="10395" windowHeight="7935"/>
  </bookViews>
  <sheets>
    <sheet name="Monthly Family Budget" sheetId="1" r:id="rId1"/>
  </sheets>
  <calcPr calcId="162913"/>
  <webPublishing codePage="1252"/>
</workbook>
</file>

<file path=xl/calcChain.xml><?xml version="1.0" encoding="utf-8"?>
<calcChain xmlns="http://schemas.openxmlformats.org/spreadsheetml/2006/main">
  <c r="I64" i="1" l="1"/>
  <c r="I65" i="1"/>
  <c r="I66" i="1"/>
  <c r="I56" i="1"/>
  <c r="I57" i="1"/>
  <c r="I58" i="1"/>
  <c r="I59" i="1"/>
  <c r="I60" i="1"/>
  <c r="I46" i="1"/>
  <c r="I47" i="1"/>
  <c r="I48" i="1"/>
  <c r="I49" i="1"/>
  <c r="I50" i="1"/>
  <c r="I51" i="1"/>
  <c r="I52" i="1"/>
  <c r="I39" i="1"/>
  <c r="I40" i="1"/>
  <c r="I41" i="1"/>
  <c r="I42" i="1"/>
  <c r="I29" i="1"/>
  <c r="I30" i="1"/>
  <c r="I31" i="1"/>
  <c r="I32" i="1"/>
  <c r="I33" i="1"/>
  <c r="I34" i="1"/>
  <c r="I35" i="1"/>
  <c r="I20" i="1"/>
  <c r="I21" i="1"/>
  <c r="I22" i="1"/>
  <c r="I23" i="1"/>
  <c r="I24" i="1"/>
  <c r="I25" i="1"/>
  <c r="D63" i="1"/>
  <c r="D64" i="1"/>
  <c r="D65" i="1"/>
  <c r="D66" i="1"/>
  <c r="D56" i="1"/>
  <c r="D57" i="1"/>
  <c r="D58" i="1"/>
  <c r="D59" i="1"/>
  <c r="D45" i="1"/>
  <c r="D44" i="1"/>
  <c r="D46" i="1"/>
  <c r="D47" i="1"/>
  <c r="D48" i="1"/>
  <c r="D49" i="1"/>
  <c r="D50" i="1"/>
  <c r="D51" i="1"/>
  <c r="D52" i="1"/>
  <c r="D38" i="1"/>
  <c r="D39" i="1"/>
  <c r="D40" i="1"/>
  <c r="D31" i="1"/>
  <c r="D32" i="1"/>
  <c r="D33" i="1"/>
  <c r="D34" i="1"/>
  <c r="D20" i="1"/>
  <c r="D21" i="1"/>
  <c r="D22" i="1"/>
  <c r="D23" i="1"/>
  <c r="D24" i="1"/>
  <c r="D25" i="1"/>
  <c r="D26" i="1"/>
  <c r="D27" i="1"/>
  <c r="D6" i="1"/>
  <c r="D7" i="1"/>
  <c r="D8" i="1"/>
  <c r="D9" i="1"/>
  <c r="D10" i="1"/>
  <c r="D11" i="1"/>
  <c r="D12" i="1"/>
  <c r="D13" i="1"/>
  <c r="D14" i="1"/>
  <c r="D15" i="1"/>
  <c r="D16" i="1"/>
  <c r="H53" i="1"/>
  <c r="G53" i="1"/>
  <c r="C60" i="1"/>
  <c r="B60" i="1"/>
  <c r="H67" i="1"/>
  <c r="G67" i="1"/>
  <c r="C67" i="1"/>
  <c r="B67" i="1"/>
  <c r="H43" i="1"/>
  <c r="G43" i="1"/>
  <c r="H26" i="1"/>
  <c r="G26" i="1"/>
  <c r="H36" i="1"/>
  <c r="G36" i="1"/>
  <c r="H61" i="1"/>
  <c r="G61" i="1"/>
  <c r="C53" i="1"/>
  <c r="B53" i="1"/>
  <c r="C41" i="1"/>
  <c r="B41" i="1"/>
  <c r="C35" i="1"/>
  <c r="B35" i="1"/>
  <c r="C28" i="1"/>
  <c r="B28" i="1"/>
  <c r="B17" i="1"/>
  <c r="C17" i="1"/>
  <c r="G12" i="1"/>
  <c r="G6" i="1"/>
  <c r="B3" i="1" l="1"/>
  <c r="G14" i="1" s="1"/>
  <c r="C3" i="1"/>
  <c r="G15" i="1" s="1"/>
  <c r="D67" i="1"/>
  <c r="I43" i="1"/>
  <c r="I61" i="1"/>
  <c r="D41" i="1"/>
  <c r="I67" i="1"/>
  <c r="D60" i="1"/>
  <c r="I53" i="1"/>
  <c r="I26" i="1"/>
  <c r="I36" i="1"/>
  <c r="D53" i="1"/>
  <c r="D35" i="1"/>
  <c r="D28" i="1"/>
  <c r="D17" i="1"/>
  <c r="D3" i="1" l="1"/>
  <c r="G16" i="1"/>
</calcChain>
</file>

<file path=xl/sharedStrings.xml><?xml version="1.0" encoding="utf-8"?>
<sst xmlns="http://schemas.openxmlformats.org/spreadsheetml/2006/main" count="157" uniqueCount="88">
  <si>
    <t>Difference</t>
  </si>
  <si>
    <t>Income 1</t>
  </si>
  <si>
    <t>Income 2</t>
  </si>
  <si>
    <t>Actual Monthly Income</t>
  </si>
  <si>
    <t>Projected Monthly Income</t>
  </si>
  <si>
    <t>Second mortgage or rent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</si>
  <si>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</si>
  <si>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</si>
  <si>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</si>
  <si>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</si>
  <si>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</si>
  <si>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</si>
  <si>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</si>
  <si>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</si>
  <si>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</si>
  <si>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Transportation</t>
  </si>
  <si>
    <t>Insurance</t>
  </si>
  <si>
    <t>Licensing</t>
  </si>
  <si>
    <t>Fuel</t>
  </si>
  <si>
    <t>Maintenance</t>
  </si>
  <si>
    <t>Housing</t>
  </si>
  <si>
    <t>Home</t>
  </si>
  <si>
    <t>Health</t>
  </si>
  <si>
    <t>Life</t>
  </si>
  <si>
    <t>Groceries</t>
  </si>
  <si>
    <t>Food</t>
  </si>
  <si>
    <t>Pets</t>
  </si>
  <si>
    <t>Toys</t>
  </si>
  <si>
    <t>Medical</t>
  </si>
  <si>
    <t>Grooming</t>
  </si>
  <si>
    <t>Clothing</t>
  </si>
  <si>
    <t>Hair/nails</t>
  </si>
  <si>
    <t>Health club</t>
  </si>
  <si>
    <t>Dining out</t>
  </si>
  <si>
    <t>Entertainment</t>
  </si>
  <si>
    <t>Video/DVD</t>
  </si>
  <si>
    <t>CDs</t>
  </si>
  <si>
    <t>Movies</t>
  </si>
  <si>
    <t>Concerts</t>
  </si>
  <si>
    <t>Live theater</t>
  </si>
  <si>
    <t>Dry cleaning</t>
  </si>
  <si>
    <t>Loans</t>
  </si>
  <si>
    <t>Personal</t>
  </si>
  <si>
    <t>Taxes</t>
  </si>
  <si>
    <t>Federal</t>
  </si>
  <si>
    <t>State</t>
  </si>
  <si>
    <t>Local</t>
  </si>
  <si>
    <t>Charity 1</t>
  </si>
  <si>
    <t>Charity 2</t>
  </si>
  <si>
    <t>Legal</t>
  </si>
  <si>
    <t>Children</t>
  </si>
  <si>
    <t>School supplies</t>
  </si>
  <si>
    <t>Organization dues or fees</t>
  </si>
  <si>
    <t>Lunch money</t>
  </si>
  <si>
    <t>School tuition</t>
  </si>
  <si>
    <t>Child care</t>
  </si>
  <si>
    <t>Attorney</t>
  </si>
  <si>
    <t>Alimony</t>
  </si>
  <si>
    <t>Toys/games</t>
  </si>
  <si>
    <t>College</t>
  </si>
  <si>
    <t>Student</t>
  </si>
  <si>
    <t>Sporting events</t>
  </si>
  <si>
    <t>Credit card</t>
  </si>
  <si>
    <t>Retirement account</t>
  </si>
  <si>
    <t>Investment account</t>
  </si>
  <si>
    <t>Gifts and Donations</t>
  </si>
  <si>
    <t>Extra income</t>
  </si>
  <si>
    <t>Total monthly income</t>
  </si>
  <si>
    <t>Personal Care</t>
  </si>
  <si>
    <t>Charity 3</t>
  </si>
  <si>
    <t>Bus/taxi fare</t>
  </si>
  <si>
    <t>Electricity</t>
  </si>
  <si>
    <t>Vehicle 1 payment</t>
  </si>
  <si>
    <t>Vehicle 2 payment</t>
  </si>
  <si>
    <t>Total</t>
  </si>
  <si>
    <t>Actual balance</t>
  </si>
  <si>
    <t>Savings/Investments</t>
  </si>
  <si>
    <t>Payments</t>
  </si>
  <si>
    <t>Monthly Family Budget</t>
  </si>
  <si>
    <t>Organization dues/fees</t>
  </si>
  <si>
    <t>Projected balance</t>
  </si>
  <si>
    <t>Total
Projected Cost</t>
  </si>
  <si>
    <t>Total
Actual Cost</t>
  </si>
  <si>
    <t>Total
Difference</t>
  </si>
  <si>
    <t>Projected
Cost</t>
  </si>
  <si>
    <t>Actual
Cost</t>
  </si>
  <si>
    <t>Projected 
Cost</t>
  </si>
  <si>
    <t>Actual 
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</si>
</sst>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1" x14ac:knownFonts="1">
    <font>
      <sz val="11"/>
      <name val="Trebuchet MS"/>
      <family val="2"/>
      <scheme val="minor"/>
    </font>
    <font>
      <sz val="8"/>
      <name val="Arial"/>
      <family val="2"/>
    </font>
    <font>
      <sz val="10"/>
      <name val="Trebuchet MS"/>
      <family val="1"/>
      <scheme val="minor"/>
    </font>
    <font>
      <sz val="10"/>
      <color theme="1"/>
      <name val="Trebuchet MS"/>
      <family val="1"/>
      <scheme val="minor"/>
    </font>
    <font>
      <sz val="8"/>
      <name val="Trebuchet MS"/>
      <family val="2"/>
      <scheme val="minor"/>
    </font>
    <font>
      <b/>
      <sz val="12"/>
      <name val="Trebuchet MS"/>
      <family val="2"/>
      <scheme val="major"/>
    </font>
    <font>
      <sz val="16"/>
      <name val="Trebuchet MS"/>
      <family val="2"/>
      <scheme val="major"/>
    </font>
    <font>
      <b/>
      <sz val="16"/>
      <color theme="1"/>
      <name val="Trebuchet MS"/>
      <family val="2"/>
      <scheme val="major"/>
    </font>
    <font>
      <b/>
      <sz val="1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66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/>
      <right/>
      <top style="thin">
        <color theme="0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13">
    <xf numFmtId="0" fontId="0" fillId="0" borderId="0">
      <alignment vertical="center"/>
    </xf>
    <xf numFmtId="0" fontId="7" fillId="0" borderId="0" applyNumberFormat="0" applyFill="0" applyBorder="0" applyProtection="0">
      <alignment horizontal="left"/>
    </xf>
    <xf numFmtId="0" fontId="9" fillId="5" borderId="0" applyNumberFormat="0" applyProtection="0">
      <alignment horizontal="right" vertical="center"/>
    </xf>
    <xf numFmtId="0" fontId="9" fillId="5" borderId="0" applyNumberFormat="0" applyAlignment="0" applyProtection="0"/>
    <xf numFmtId="0" fontId="9" fillId="5" borderId="0" applyProtection="0">
      <alignment horizontal="center" vertical="center" wrapText="1"/>
    </xf>
    <xf numFmtId="6" fontId="8" fillId="3" borderId="2" applyProtection="0">
      <alignment vertical="center"/>
    </xf>
    <xf numFmtId="6" fontId="10" fillId="4" borderId="0" applyFont="0" applyAlignment="0">
      <alignment vertical="center"/>
    </xf>
    <xf numFmtId="6" fontId="10" fillId="0" borderId="0" applyFont="0" applyFill="0" applyBorder="0" applyAlignment="0">
      <alignment vertical="center" wrapText="1"/>
    </xf>
    <xf numFmtId="0" fontId="10" fillId="4" borderId="3" applyNumberFormat="0" applyFont="0" applyAlignment="0">
      <alignment vertical="center"/>
    </xf>
    <xf numFmtId="6" fontId="10" fillId="4" borderId="5" applyNumberFormat="0" applyFont="0" applyFill="0" applyAlignment="0">
      <alignment vertical="center"/>
    </xf>
    <xf numFmtId="6" fontId="10" fillId="4" borderId="6" applyNumberFormat="0" applyFont="0" applyFill="0" applyAlignment="0">
      <alignment vertical="center"/>
    </xf>
    <xf numFmtId="6" fontId="10" fillId="4" borderId="3" applyNumberFormat="0" applyFont="0" applyFill="0" applyAlignment="0">
      <alignment vertical="center"/>
    </xf>
    <xf numFmtId="6" fontId="10" fillId="4" borderId="4" applyNumberFormat="0" applyFont="0" applyFill="0" applyAlignment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5" borderId="0" xfId="3" applyAlignment="1">
      <alignment horizontal="left" vertical="center" wrapText="1"/>
    </xf>
    <xf numFmtId="0" fontId="9" fillId="5" borderId="0" xfId="2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left" vertical="center"/>
    </xf>
    <xf numFmtId="0" fontId="9" fillId="5" borderId="0" xfId="3" applyAlignment="1">
      <alignment horizontal="left" vertical="center" wrapText="1"/>
    </xf>
    <xf numFmtId="0" fontId="9" fillId="5" borderId="0" xfId="4">
      <alignment horizontal="center" vertical="center" wrapText="1"/>
    </xf>
    <xf numFmtId="0" fontId="9" fillId="5" borderId="0" xfId="3" applyNumberFormat="1" applyAlignment="1">
      <alignment horizontal="left" vertical="center" wrapText="1"/>
    </xf>
    <xf numFmtId="0" fontId="9" fillId="5" borderId="0" xfId="3" applyNumberFormat="1" applyAlignment="1">
      <alignment vertical="center"/>
    </xf>
    <xf numFmtId="0" fontId="9" fillId="5" borderId="0" xfId="3" applyNumberFormat="1" applyAlignment="1">
      <alignment vertical="center" wrapText="1"/>
    </xf>
    <xf numFmtId="6" fontId="0" fillId="0" borderId="0" xfId="7" applyFont="1" applyFill="1" applyBorder="1" applyAlignment="1">
      <alignment vertical="center" wrapText="1"/>
    </xf>
    <xf numFmtId="6" fontId="2" fillId="0" borderId="0" xfId="7" applyFont="1" applyFill="1" applyBorder="1" applyAlignment="1">
      <alignment vertical="center" wrapText="1"/>
    </xf>
    <xf numFmtId="6" fontId="2" fillId="0" borderId="0" xfId="7" applyFont="1" applyAlignment="1">
      <alignment vertical="center" wrapText="1"/>
    </xf>
    <xf numFmtId="6" fontId="5" fillId="2" borderId="0" xfId="7" applyFont="1" applyFill="1" applyBorder="1" applyAlignment="1">
      <alignment horizontal="left" vertical="center" wrapText="1"/>
    </xf>
    <xf numFmtId="6" fontId="0" fillId="0" borderId="0" xfId="7" applyFont="1" applyAlignment="1">
      <alignment vertical="center" wrapText="1"/>
    </xf>
    <xf numFmtId="6" fontId="0" fillId="0" borderId="0" xfId="7" applyFont="1" applyAlignment="1">
      <alignment vertical="center"/>
    </xf>
    <xf numFmtId="6" fontId="0" fillId="0" borderId="0" xfId="7" applyFont="1" applyFill="1" applyAlignment="1">
      <alignment vertical="center" wrapText="1"/>
    </xf>
    <xf numFmtId="6" fontId="0" fillId="4" borderId="0" xfId="6" applyFont="1" applyAlignment="1">
      <alignment vertical="center"/>
    </xf>
    <xf numFmtId="6" fontId="0" fillId="4" borderId="5" xfId="9" applyNumberFormat="1" applyFont="1">
      <alignment vertical="center"/>
    </xf>
    <xf numFmtId="6" fontId="0" fillId="4" borderId="5" xfId="9" applyFont="1" applyAlignment="1">
      <alignment vertical="center"/>
    </xf>
    <xf numFmtId="6" fontId="4" fillId="0" borderId="3" xfId="11" applyFont="1" applyFill="1" applyAlignment="1">
      <alignment vertical="center" wrapText="1"/>
    </xf>
    <xf numFmtId="6" fontId="2" fillId="0" borderId="3" xfId="11" applyFont="1" applyFill="1" applyAlignment="1">
      <alignment vertical="center" wrapText="1"/>
    </xf>
    <xf numFmtId="6" fontId="0" fillId="4" borderId="6" xfId="10" applyFont="1" applyAlignment="1">
      <alignment vertical="center"/>
    </xf>
    <xf numFmtId="6" fontId="9" fillId="4" borderId="5" xfId="9" applyFont="1" applyAlignment="1">
      <alignment horizontal="center" vertical="center" wrapText="1"/>
    </xf>
    <xf numFmtId="6" fontId="8" fillId="4" borderId="5" xfId="9" applyFont="1" applyProtection="1">
      <alignment vertical="center"/>
    </xf>
    <xf numFmtId="6" fontId="0" fillId="0" borderId="0" xfId="7" applyFont="1" applyFill="1" applyBorder="1" applyAlignment="1" applyProtection="1">
      <alignment vertical="center"/>
    </xf>
    <xf numFmtId="6" fontId="0" fillId="0" borderId="0" xfId="7" applyFont="1" applyFill="1" applyBorder="1" applyAlignment="1" applyProtection="1">
      <alignment vertical="center" wrapText="1"/>
    </xf>
    <xf numFmtId="6" fontId="0" fillId="0" borderId="0" xfId="7" applyFont="1" applyFill="1" applyBorder="1" applyAlignment="1" applyProtection="1">
      <alignment vertical="center" wrapText="1"/>
      <protection locked="0"/>
    </xf>
    <xf numFmtId="6" fontId="2" fillId="0" borderId="0" xfId="7" applyFont="1" applyFill="1" applyBorder="1" applyAlignment="1" applyProtection="1">
      <alignment vertical="center" wrapText="1"/>
      <protection locked="0"/>
    </xf>
    <xf numFmtId="6" fontId="2" fillId="0" borderId="0" xfId="7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4" borderId="3" xfId="8" applyFont="1" applyProtection="1">
      <alignment vertical="center"/>
      <protection locked="0"/>
    </xf>
    <xf numFmtId="6" fontId="0" fillId="4" borderId="4" xfId="12" applyFont="1" applyAlignment="1" applyProtection="1">
      <alignment vertical="center"/>
      <protection locked="0"/>
    </xf>
    <xf numFmtId="6" fontId="0" fillId="4" borderId="3" xfId="8" applyNumberFormat="1" applyFont="1" applyProtection="1">
      <alignment vertical="center"/>
      <protection locked="0"/>
    </xf>
    <xf numFmtId="6" fontId="0" fillId="4" borderId="0" xfId="6" applyFont="1" applyAlignment="1" applyProtection="1">
      <alignment vertical="center"/>
      <protection locked="0"/>
    </xf>
    <xf numFmtId="0" fontId="9" fillId="5" borderId="0" xfId="2" applyAlignment="1">
      <alignment horizontal="right" vertical="center" wrapText="1"/>
    </xf>
    <xf numFmtId="0" fontId="9" fillId="5" borderId="0" xfId="2">
      <alignment horizontal="right" vertical="center"/>
    </xf>
    <xf numFmtId="0" fontId="9" fillId="5" borderId="0" xfId="3" applyAlignment="1">
      <alignment horizontal="left" vertical="center" wrapText="1"/>
    </xf>
  </cellXfs>
  <cellStyles count="13">
    <cellStyle name="Amounts" xfId="7"/>
    <cellStyle name="Bottom border" xfId="9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Left border" xfId="11"/>
    <cellStyle name="Normal" xfId="0" builtinId="0" customBuiltin="1"/>
    <cellStyle name="Right border" xfId="12"/>
    <cellStyle name="Summary amounts" xfId="6"/>
    <cellStyle name="Summary text" xfId="8"/>
    <cellStyle name="Title" xfId="1" builtinId="15" customBuiltin="1"/>
    <cellStyle name="Top border" xfId="10"/>
  </cellStyles>
  <dxfs count="100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alignment horizontal="general" vertical="center" textRotation="0" wrapText="1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alignment horizontal="general" vertical="center" textRotation="0" wrapText="1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alignment vertical="center" textRotation="0" wrapText="0" relative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u val="none"/>
        <vertAlign val="baseline"/>
        <sz val="10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color auto="1"/>
        <name val="Trebuchet MS"/>
        <scheme val="minor"/>
      </font>
      <alignment horizontal="general" vertical="center" textRotation="0" wrapText="0" relative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color rgb="FFC00000"/>
      </font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double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  <fill>
        <patternFill>
          <bgColor theme="4" tint="-0.499984740745262"/>
        </patternFill>
      </fill>
      <border>
        <bottom style="thin">
          <color theme="0"/>
        </bottom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</dxfs>
  <tableStyles count="1" defaultTableStyle="Monthly Family Budget" defaultPivotStyle="PivotStyleLight16">
    <tableStyle name="Monthly Family Budget" pivot="0" count="4">
      <tableStyleElement type="wholeTable" dxfId="99"/>
      <tableStyleElement type="headerRow" dxfId="98"/>
      <tableStyleElement type="totalRow" dxfId="97"/>
      <tableStyleElement type="firstRowStripe" dxfId="9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HousingTbl" displayName="HousingTbl" ref="A5:D17" totalsRowCount="1">
  <autoFilter ref="A5:D16"/>
  <tableColumns count="4">
    <tableColumn id="1" name="Housing" totalsRowLabel="Total" dataDxfId="94" totalsRowDxfId="93"/>
    <tableColumn id="2" name="Projected_x000a_Cost" totalsRowFunction="sum" dataDxfId="92" totalsRowDxfId="91" dataCellStyle="Amounts"/>
    <tableColumn id="3" name="Actual_x000a_Cost" totalsRowFunction="sum" dataDxfId="90" totalsRowDxfId="89" dataCellStyle="Amounts"/>
    <tableColumn id="4" name="Difference" totalsRowFunction="sum" dataDxfId="88" totalsRowDxfId="87" dataCellStyle="Amounts">
      <calculatedColumnFormula>HousingTbl[Projected
Cost]-HousingTbl[Actual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housing expenses"/>
    </ext>
  </extLst>
</table>
</file>

<file path=xl/tables/table10.xml><?xml version="1.0" encoding="utf-8"?>
<table xmlns="http://schemas.openxmlformats.org/spreadsheetml/2006/main" id="10" name="Taxes" displayName="Taxes" ref="F38:I43" totalsRowCount="1" headerRowDxfId="27" dataDxfId="26" totalsRowDxfId="25">
  <autoFilter ref="F38:I42"/>
  <tableColumns count="4">
    <tableColumn id="1" name="Taxes" totalsRowLabel="Total" dataDxfId="24" totalsRowDxfId="23"/>
    <tableColumn id="2" name="Projected _x000a_Cost" totalsRowFunction="sum" dataDxfId="22" dataCellStyle="Amounts"/>
    <tableColumn id="3" name="Actual _x000a_Cost" totalsRowFunction="sum" dataDxfId="21" dataCellStyle="Amounts"/>
    <tableColumn id="4" name="Difference" totalsRowFunction="sum" dataCellStyle="Amounts">
      <calculatedColumnFormula>Taxes[Projected 
Cost]-Taxes[Actual 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taxes expenses"/>
    </ext>
  </extLst>
</table>
</file>

<file path=xl/tables/table11.xml><?xml version="1.0" encoding="utf-8"?>
<table xmlns="http://schemas.openxmlformats.org/spreadsheetml/2006/main" id="11" name="Savings" displayName="Savings" ref="A62:D67" totalsRowCount="1" headerRowDxfId="20" dataDxfId="19" totalsRowDxfId="18">
  <autoFilter ref="A62:D66"/>
  <tableColumns count="4">
    <tableColumn id="1" name="Savings/Investments" totalsRowLabel="Total" dataDxfId="17" totalsRowDxfId="16"/>
    <tableColumn id="2" name="Projected_x000a_Cost" totalsRowFunction="sum" dataDxfId="15" dataCellStyle="Amounts"/>
    <tableColumn id="3" name="Actual_x000a_Cost" totalsRowFunction="sum" dataDxfId="14" dataCellStyle="Amounts"/>
    <tableColumn id="4" name="Difference" totalsRowFunction="sum" dataCellStyle="Amounts">
      <calculatedColumnFormula>Savings[Projected
Cost]-Savings[Actual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savings and investment expenses"/>
    </ext>
  </extLst>
</table>
</file>

<file path=xl/tables/table12.xml><?xml version="1.0" encoding="utf-8"?>
<table xmlns="http://schemas.openxmlformats.org/spreadsheetml/2006/main" id="12" name="Gifts" displayName="Gifts" ref="F63:I67" totalsRowCount="1" headerRowDxfId="13" dataDxfId="12" totalsRowDxfId="11">
  <autoFilter ref="F63:I66"/>
  <tableColumns count="4">
    <tableColumn id="1" name="Gifts and Donations" totalsRowLabel="Total" dataDxfId="10" totalsRowDxfId="9"/>
    <tableColumn id="2" name="Projected_x000a_Cost" totalsRowFunction="sum" dataDxfId="8" dataCellStyle="Amounts"/>
    <tableColumn id="3" name="Actual_x000a_Cost" totalsRowFunction="sum" dataDxfId="7" dataCellStyle="Amounts"/>
    <tableColumn id="4" name="Difference" totalsRowFunction="sum" dataCellStyle="Amounts">
      <calculatedColumnFormula>Gifts[Projected
Cost]-Gifts[Actual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gifts and donation expenses"/>
    </ext>
  </extLst>
</table>
</file>

<file path=xl/tables/table13.xml><?xml version="1.0" encoding="utf-8"?>
<table xmlns="http://schemas.openxmlformats.org/spreadsheetml/2006/main" id="13" name="Legal" displayName="Legal" ref="A55:D60" totalsRowCount="1" headerRowDxfId="6" dataDxfId="5" totalsRowDxfId="4">
  <autoFilter ref="A55:D59"/>
  <tableColumns count="4">
    <tableColumn id="1" name="Legal" totalsRowLabel="Total" dataDxfId="3" totalsRowDxfId="2"/>
    <tableColumn id="2" name="Projected_x000a_Cost" totalsRowFunction="sum" dataDxfId="1" dataCellStyle="Amounts"/>
    <tableColumn id="3" name="Actual_x000a_Cost" totalsRowFunction="sum" dataDxfId="0" dataCellStyle="Amounts"/>
    <tableColumn id="4" name="Difference" totalsRowFunction="sum" dataCellStyle="Amounts">
      <calculatedColumnFormula>Legal[Projected
Cost]-Legal[Actual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legal expenses"/>
    </ext>
  </extLst>
</table>
</file>

<file path=xl/tables/table2.xml><?xml version="1.0" encoding="utf-8"?>
<table xmlns="http://schemas.openxmlformats.org/spreadsheetml/2006/main" id="2" name="Transportation" displayName="Transportation" ref="A19:D28" totalsRowCount="1" headerRowDxfId="86" dataDxfId="85" totalsRowDxfId="84">
  <autoFilter ref="A19:D27"/>
  <tableColumns count="4">
    <tableColumn id="1" name="Transportation" totalsRowLabel="Total" dataDxfId="83" totalsRowDxfId="82"/>
    <tableColumn id="2" name="Projected_x000a_Cost" totalsRowFunction="sum" dataDxfId="81" dataCellStyle="Amounts"/>
    <tableColumn id="3" name="Actual_x000a_Cost" totalsRowFunction="sum" dataDxfId="80" dataCellStyle="Amounts"/>
    <tableColumn id="4" name="Difference" totalsRowFunction="sum" dataCellStyle="Amounts">
      <calculatedColumnFormula>Transportation[Projected
Cost]-Transportation[Actual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transportation expenses"/>
    </ext>
  </extLst>
</table>
</file>

<file path=xl/tables/table3.xml><?xml version="1.0" encoding="utf-8"?>
<table xmlns="http://schemas.openxmlformats.org/spreadsheetml/2006/main" id="3" name="Insurance" displayName="Insurance" ref="A30:D35" totalsRowCount="1" headerRowDxfId="79" dataDxfId="78" totalsRowDxfId="77">
  <autoFilter ref="A30:D34"/>
  <tableColumns count="4">
    <tableColumn id="1" name="Insurance" totalsRowLabel="Total" dataDxfId="76" totalsRowDxfId="75"/>
    <tableColumn id="2" name="Projected_x000a_Cost" totalsRowFunction="sum" dataDxfId="74" dataCellStyle="Amounts"/>
    <tableColumn id="3" name="Actual_x000a_Cost" totalsRowFunction="sum" dataDxfId="73" dataCellStyle="Amounts"/>
    <tableColumn id="4" name="Difference" totalsRowFunction="sum" dataCellStyle="Amounts">
      <calculatedColumnFormula>Insurance[Projected
Cost]-Insurance[Actual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insurance expenses"/>
    </ext>
  </extLst>
</table>
</file>

<file path=xl/tables/table4.xml><?xml version="1.0" encoding="utf-8"?>
<table xmlns="http://schemas.openxmlformats.org/spreadsheetml/2006/main" id="4" name="Food" displayName="Food" ref="A37:D41" totalsRowCount="1" headerRowDxfId="72" dataDxfId="71" totalsRowDxfId="70">
  <autoFilter ref="A37:D40"/>
  <tableColumns count="4">
    <tableColumn id="1" name="Food" totalsRowLabel="Total" dataDxfId="69" totalsRowDxfId="68"/>
    <tableColumn id="2" name="Projected_x000a_Cost" totalsRowFunction="sum" dataDxfId="67" dataCellStyle="Amounts"/>
    <tableColumn id="3" name="Actual_x000a_Cost" totalsRowFunction="sum" dataDxfId="66" dataCellStyle="Amounts"/>
    <tableColumn id="4" name="Difference" totalsRowFunction="sum" dataCellStyle="Amounts">
      <calculatedColumnFormula>Food[Projected
Cost]-Food[Actual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food expenses"/>
    </ext>
  </extLst>
</table>
</file>

<file path=xl/tables/table5.xml><?xml version="1.0" encoding="utf-8"?>
<table xmlns="http://schemas.openxmlformats.org/spreadsheetml/2006/main" id="5" name="Children" displayName="Children" ref="A43:D53" totalsRowCount="1" headerRowDxfId="65" dataDxfId="64" totalsRowDxfId="63">
  <autoFilter ref="A43:D52"/>
  <tableColumns count="4">
    <tableColumn id="1" name="Children" totalsRowLabel="Total" dataDxfId="62" totalsRowDxfId="61"/>
    <tableColumn id="2" name="Projected_x000a_Cost" totalsRowFunction="sum" dataDxfId="60" dataCellStyle="Amounts"/>
    <tableColumn id="3" name="Actual_x000a_Cost" totalsRowFunction="sum" dataDxfId="59" dataCellStyle="Amounts"/>
    <tableColumn id="4" name="Difference" totalsRowFunction="sum" dataCellStyle="Amounts">
      <calculatedColumnFormula>Children[Projected
Cost]-Children[Actual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children expenses"/>
    </ext>
  </extLst>
</table>
</file>

<file path=xl/tables/table6.xml><?xml version="1.0" encoding="utf-8"?>
<table xmlns="http://schemas.openxmlformats.org/spreadsheetml/2006/main" id="6" name="Pets" displayName="Pets" ref="F55:I61" totalsRowCount="1" headerRowDxfId="58" dataDxfId="57" totalsRowDxfId="56">
  <autoFilter ref="F55:I60"/>
  <tableColumns count="4">
    <tableColumn id="1" name="Pets" totalsRowLabel="Total" dataDxfId="55" totalsRowDxfId="54"/>
    <tableColumn id="2" name="Projected_x000a_Cost" totalsRowFunction="sum" dataDxfId="53" dataCellStyle="Amounts"/>
    <tableColumn id="3" name="Actual_x000a_Cost" totalsRowFunction="sum" dataDxfId="52" dataCellStyle="Amounts"/>
    <tableColumn id="4" name="Difference" totalsRowFunction="sum" dataCellStyle="Amounts">
      <calculatedColumnFormula>Pets[Projected
Cost]-Pets[Actual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pet expenses"/>
    </ext>
  </extLst>
</table>
</file>

<file path=xl/tables/table7.xml><?xml version="1.0" encoding="utf-8"?>
<table xmlns="http://schemas.openxmlformats.org/spreadsheetml/2006/main" id="7" name="PersonalCare" displayName="PersonalCare" ref="F45:I53" totalsRowCount="1" headerRowDxfId="51" dataDxfId="50" totalsRowDxfId="49">
  <autoFilter ref="F45:I52"/>
  <tableColumns count="4">
    <tableColumn id="1" name="Personal Care" totalsRowLabel="Total" dataDxfId="48" totalsRowDxfId="47"/>
    <tableColumn id="2" name="Projected_x000a_Cost" totalsRowFunction="sum" dataDxfId="46" dataCellStyle="Amounts"/>
    <tableColumn id="3" name="Actual_x000a_Cost" totalsRowFunction="sum" dataDxfId="45" dataCellStyle="Amounts"/>
    <tableColumn id="4" name="Difference" totalsRowFunction="sum" dataCellStyle="Amounts">
      <calculatedColumnFormula>PersonalCare[Projected
Cost]-PersonalCare[Actual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personal care expenses"/>
    </ext>
  </extLst>
</table>
</file>

<file path=xl/tables/table8.xml><?xml version="1.0" encoding="utf-8"?>
<table xmlns="http://schemas.openxmlformats.org/spreadsheetml/2006/main" id="8" name="Entertainment" displayName="Entertainment" ref="F28:I36" totalsRowCount="1" headerRowDxfId="44" dataDxfId="43" totalsRowDxfId="42">
  <autoFilter ref="F28:I35"/>
  <tableColumns count="4">
    <tableColumn id="1" name="Entertainment" totalsRowLabel="Total" dataDxfId="41" totalsRowDxfId="40"/>
    <tableColumn id="2" name="Projected_x000a_Cost" totalsRowFunction="sum" dataDxfId="39" dataCellStyle="Amounts"/>
    <tableColumn id="3" name="Actual_x000a_Cost" totalsRowFunction="sum" dataDxfId="38" dataCellStyle="Amounts"/>
    <tableColumn id="4" name="Difference" totalsRowFunction="sum" dataCellStyle="Amounts">
      <calculatedColumnFormula>Entertainment[Projected
Cost]-Entertainment[Actual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entertainment expenses"/>
    </ext>
  </extLst>
</table>
</file>

<file path=xl/tables/table9.xml><?xml version="1.0" encoding="utf-8"?>
<table xmlns="http://schemas.openxmlformats.org/spreadsheetml/2006/main" id="9" name="Loans" displayName="Loans" ref="F19:I26" totalsRowCount="1" headerRowDxfId="37" dataDxfId="36" totalsRowDxfId="35">
  <autoFilter ref="F19:I25"/>
  <tableColumns count="4">
    <tableColumn id="1" name="Loans" totalsRowLabel="Total" dataDxfId="34" totalsRowDxfId="33"/>
    <tableColumn id="2" name="Projected_x000a_Cost" totalsRowFunction="sum" dataDxfId="32" totalsRowDxfId="31" dataCellStyle="Amounts"/>
    <tableColumn id="3" name="Actual_x000a_Cost" totalsRowFunction="sum" dataDxfId="30" totalsRowDxfId="29" dataCellStyle="Amounts"/>
    <tableColumn id="4" name="Difference" totalsRowFunction="sum" totalsRowDxfId="28" dataCellStyle="Amounts">
      <calculatedColumnFormula>Loans[Projected
Cost]-Loans[Actual
Cost]</calculatedColumnFormula>
    </tableColumn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Summary="A table to track the projected and actual costs and shows the difference and totals across various loan expense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7"/>
  <sheetViews>
    <sheetView showGridLines="0" tabSelected="1" topLeftCell="A19" zoomScaleNormal="100" workbookViewId="0">
      <selection activeCell="I22" sqref="I22"/>
    </sheetView>
  </sheetViews>
  <sheetFormatPr defaultRowHeight="30" customHeight="1" x14ac:dyDescent="0.3"/>
  <cols>
    <col min="1" max="1" width="24.625" customWidth="1"/>
    <col min="2" max="2" width="20" customWidth="1"/>
    <col min="3" max="3" width="18.625" customWidth="1"/>
    <col min="4" max="4" width="22" customWidth="1"/>
    <col min="5" max="5" width="3.875" customWidth="1"/>
    <col min="6" max="6" width="24.625" customWidth="1"/>
    <col min="7" max="7" width="20" customWidth="1"/>
    <col min="8" max="8" width="18.625" style="24" customWidth="1"/>
    <col min="9" max="9" width="22" customWidth="1"/>
  </cols>
  <sheetData>
    <row r="1" spans="1:9" s="7" customFormat="1" ht="39.950000000000003" customHeight="1" x14ac:dyDescent="0.3">
      <c r="A1" s="13" t="s">
        <v>78</v>
      </c>
      <c r="B1" s="13"/>
      <c r="C1" s="13"/>
      <c r="D1" s="13"/>
      <c r="E1" s="13"/>
      <c r="F1" s="13"/>
      <c r="G1" s="13"/>
      <c r="H1" s="22"/>
      <c r="I1" s="6"/>
    </row>
    <row r="2" spans="1:9" ht="30" customHeight="1" x14ac:dyDescent="0.3">
      <c r="A2" s="48" t="s">
        <v>81</v>
      </c>
      <c r="B2" s="49"/>
      <c r="C2" s="9" t="s">
        <v>82</v>
      </c>
      <c r="D2" s="9" t="s">
        <v>83</v>
      </c>
      <c r="E2" s="11"/>
      <c r="F2" s="50" t="s">
        <v>4</v>
      </c>
      <c r="G2" s="50"/>
      <c r="H2" s="29"/>
      <c r="I2" s="3"/>
    </row>
    <row r="3" spans="1:9" ht="30" customHeight="1" x14ac:dyDescent="0.3">
      <c r="A3" s="32"/>
      <c r="B3" s="33">
        <f>HousingTbl[[#Totals],[Projected
Cost]]+Transportation[[#Totals],[Projected
Cost]]+Insurance[[#Totals],[Projected
Cost]]+Food[[#Totals],[Projected
Cost]]+Children[[#Totals],[Projected
Cost]]+Legal[[#Totals],[Projected
Cost]]+Savings[[#Totals],[Projected
Cost]]+Loans[[#Totals],[Projected
Cost]]+Entertainment[[#Totals],[Projected
Cost]]+Taxes[[#Totals],[Projected 
Cost]]+PersonalCare[[#Totals],[Projected
Cost]]+Pets[[#Totals],[Projected
Cost]]+Gifts[[#Totals],[Projected
Cost]]</f>
        <v>3824</v>
      </c>
      <c r="C3" s="33">
        <f>HousingTbl[[#Totals],[Actual
Cost]]+Transportation[[#Totals],[Actual
Cost]]+Insurance[[#Totals],[Actual
Cost]]+Food[[#Totals],[Actual
Cost]]+Children[[#Totals],[Actual
Cost]]+Legal[[#Totals],[Actual
Cost]]+Savings[[#Totals],[Actual
Cost]]+Loans[[#Totals],[Actual
Cost]]+Entertainment[[#Totals],[Actual
Cost]]+Taxes[[#Totals],[Actual 
Cost]]+PersonalCare[[#Totals],[Actual
Cost]]+Pets[[#Totals],[Actual
Cost]]+Gifts[[#Totals],[Actual
Cost]]</f>
        <v>3794</v>
      </c>
      <c r="D3" s="33">
        <f>HousingTbl[[#Totals],[Difference]]+Transportation[[#Totals],[Difference]]+Insurance[[#Totals],[Difference]]+Food[[#Totals],[Difference]]+Children[[#Totals],[Difference]]+Legal[[#Totals],[Difference]]+Savings[[#Totals],[Difference]]+Loans[[#Totals],[Difference]]+Entertainment[[#Totals],[Difference]]+Taxes[[#Totals],[Difference]]+PersonalCare[[#Totals],[Difference]]+Pets[[#Totals],[Difference]]+Gifts[[#Totals],[Difference]]</f>
        <v>30</v>
      </c>
      <c r="E3" s="3"/>
      <c r="F3" s="44" t="s">
        <v>1</v>
      </c>
      <c r="G3" s="45">
        <v>3500</v>
      </c>
      <c r="H3" s="29"/>
      <c r="I3" s="3"/>
    </row>
    <row r="4" spans="1:9" ht="30" customHeight="1" x14ac:dyDescent="0.3">
      <c r="E4" s="10"/>
      <c r="F4" s="46" t="s">
        <v>2</v>
      </c>
      <c r="G4" s="45">
        <v>3000</v>
      </c>
      <c r="H4" s="30"/>
      <c r="I4" s="1"/>
    </row>
    <row r="5" spans="1:9" ht="30" customHeight="1" x14ac:dyDescent="0.3">
      <c r="A5" s="14" t="s">
        <v>20</v>
      </c>
      <c r="B5" s="15" t="s">
        <v>84</v>
      </c>
      <c r="C5" s="15" t="s">
        <v>85</v>
      </c>
      <c r="D5" s="15" t="s">
        <v>0</v>
      </c>
      <c r="E5" s="10"/>
      <c r="F5" s="46" t="s">
        <v>66</v>
      </c>
      <c r="G5" s="45">
        <v>300</v>
      </c>
      <c r="H5" s="30"/>
      <c r="I5" s="1"/>
    </row>
    <row r="6" spans="1:9" ht="30" customHeight="1" x14ac:dyDescent="0.3">
      <c r="A6" s="43" t="s">
        <v>6</v>
      </c>
      <c r="B6" s="36">
        <v>2500</v>
      </c>
      <c r="C6" s="36">
        <v>2500</v>
      </c>
      <c r="D6" s="34">
        <f>HousingTbl[Projected
Cost]-HousingTbl[Actual
Cost]</f>
        <v>0</v>
      </c>
      <c r="E6" s="10"/>
      <c r="F6" s="27" t="s">
        <v>67</v>
      </c>
      <c r="G6" s="28">
        <f>SUM(G3:G5)</f>
        <v>6800</v>
      </c>
      <c r="H6" s="30"/>
      <c r="I6" s="1"/>
    </row>
    <row r="7" spans="1:9" ht="30" customHeight="1" x14ac:dyDescent="0.3">
      <c r="A7" s="43" t="s">
        <v>5</v>
      </c>
      <c r="B7" s="36">
        <v>769</v>
      </c>
      <c r="C7" s="36">
        <v>769</v>
      </c>
      <c r="D7" s="34">
        <f>HousingTbl[Projected
Cost]-HousingTbl[Actual
Cost]</f>
        <v>0</v>
      </c>
      <c r="E7" s="1"/>
      <c r="H7" s="23"/>
      <c r="I7" s="2"/>
    </row>
    <row r="8" spans="1:9" ht="30" customHeight="1" x14ac:dyDescent="0.3">
      <c r="A8" s="43" t="s">
        <v>7</v>
      </c>
      <c r="B8" s="36">
        <v>105</v>
      </c>
      <c r="C8" s="36">
        <v>100</v>
      </c>
      <c r="D8" s="34">
        <f>HousingTbl[Projected
Cost]-HousingTbl[Actual
Cost]</f>
        <v>5</v>
      </c>
      <c r="E8" s="1"/>
      <c r="F8" s="50" t="s">
        <v>3</v>
      </c>
      <c r="G8" s="50"/>
      <c r="H8" s="30"/>
      <c r="I8" s="1"/>
    </row>
    <row r="9" spans="1:9" ht="30" customHeight="1" x14ac:dyDescent="0.3">
      <c r="A9" s="43" t="s">
        <v>71</v>
      </c>
      <c r="B9" s="36">
        <v>200</v>
      </c>
      <c r="C9" s="36">
        <v>250</v>
      </c>
      <c r="D9" s="34">
        <f>HousingTbl[Projected
Cost]-HousingTbl[Actual
Cost]</f>
        <v>-50</v>
      </c>
      <c r="E9" s="10"/>
      <c r="F9" s="46" t="s">
        <v>1</v>
      </c>
      <c r="G9" s="47">
        <v>4000</v>
      </c>
      <c r="H9" s="30"/>
      <c r="I9" s="1"/>
    </row>
    <row r="10" spans="1:9" ht="30" customHeight="1" x14ac:dyDescent="0.3">
      <c r="A10" s="43" t="s">
        <v>8</v>
      </c>
      <c r="B10" s="36">
        <v>100</v>
      </c>
      <c r="C10" s="36">
        <v>75</v>
      </c>
      <c r="D10" s="34">
        <f>HousingTbl[Projected
Cost]-HousingTbl[Actual
Cost]</f>
        <v>25</v>
      </c>
      <c r="E10" s="10"/>
      <c r="F10" s="46" t="s">
        <v>2</v>
      </c>
      <c r="G10" s="47">
        <v>3000</v>
      </c>
      <c r="H10" s="30"/>
      <c r="I10" s="1"/>
    </row>
    <row r="11" spans="1:9" ht="30" customHeight="1" x14ac:dyDescent="0.3">
      <c r="A11" s="43" t="s">
        <v>9</v>
      </c>
      <c r="B11" s="36">
        <v>0</v>
      </c>
      <c r="C11" s="36">
        <v>0</v>
      </c>
      <c r="D11" s="34">
        <f>HousingTbl[Projected
Cost]-HousingTbl[Actual
Cost]</f>
        <v>0</v>
      </c>
      <c r="E11" s="10"/>
      <c r="F11" s="46" t="s">
        <v>66</v>
      </c>
      <c r="G11" s="47">
        <v>300</v>
      </c>
      <c r="H11" s="30"/>
      <c r="I11" s="1"/>
    </row>
    <row r="12" spans="1:9" ht="30" customHeight="1" x14ac:dyDescent="0.3">
      <c r="A12" s="43" t="s">
        <v>10</v>
      </c>
      <c r="B12" s="36">
        <v>100</v>
      </c>
      <c r="C12" s="36">
        <v>100</v>
      </c>
      <c r="D12" s="34">
        <f>HousingTbl[Projected
Cost]-HousingTbl[Actual
Cost]</f>
        <v>0</v>
      </c>
      <c r="E12" s="10"/>
      <c r="F12" s="27" t="s">
        <v>67</v>
      </c>
      <c r="G12" s="28">
        <f>SUM(G9:G11)</f>
        <v>7300</v>
      </c>
      <c r="H12" s="30"/>
      <c r="I12" s="1"/>
    </row>
    <row r="13" spans="1:9" ht="30" customHeight="1" x14ac:dyDescent="0.3">
      <c r="A13" s="43" t="s">
        <v>11</v>
      </c>
      <c r="B13" s="36">
        <v>0</v>
      </c>
      <c r="C13" s="36">
        <v>0</v>
      </c>
      <c r="D13" s="34">
        <f>HousingTbl[Projected
Cost]-HousingTbl[Actual
Cost]</f>
        <v>0</v>
      </c>
      <c r="E13" s="1"/>
      <c r="H13" s="20"/>
      <c r="I13" s="1"/>
    </row>
    <row r="14" spans="1:9" ht="30" customHeight="1" x14ac:dyDescent="0.3">
      <c r="A14" s="43" t="s">
        <v>12</v>
      </c>
      <c r="B14" s="36">
        <v>50</v>
      </c>
      <c r="C14" s="36">
        <v>0</v>
      </c>
      <c r="D14" s="34">
        <f>HousingTbl[Projected
Cost]-HousingTbl[Actual
Cost]</f>
        <v>50</v>
      </c>
      <c r="E14" s="1"/>
      <c r="F14" s="8" t="s">
        <v>80</v>
      </c>
      <c r="G14" s="31">
        <f>SUM(G6-B3)</f>
        <v>2976</v>
      </c>
      <c r="H14" s="30"/>
      <c r="I14" s="1"/>
    </row>
    <row r="15" spans="1:9" ht="30" customHeight="1" x14ac:dyDescent="0.3">
      <c r="A15" s="43" t="s">
        <v>13</v>
      </c>
      <c r="B15" s="36">
        <v>0</v>
      </c>
      <c r="C15" s="36">
        <v>0</v>
      </c>
      <c r="D15" s="34">
        <f>HousingTbl[Projected
Cost]-HousingTbl[Actual
Cost]</f>
        <v>0</v>
      </c>
      <c r="E15" s="1"/>
      <c r="F15" s="8" t="s">
        <v>75</v>
      </c>
      <c r="G15" s="26">
        <f>SUM(G12-C3)</f>
        <v>3506</v>
      </c>
      <c r="H15" s="30"/>
      <c r="I15" s="1"/>
    </row>
    <row r="16" spans="1:9" ht="30" customHeight="1" x14ac:dyDescent="0.3">
      <c r="A16" s="43" t="s">
        <v>14</v>
      </c>
      <c r="B16" s="36">
        <v>0</v>
      </c>
      <c r="C16" s="36">
        <v>0</v>
      </c>
      <c r="D16" s="34">
        <f>HousingTbl[Projected
Cost]-HousingTbl[Actual
Cost]</f>
        <v>0</v>
      </c>
      <c r="E16" s="1"/>
      <c r="F16" s="8" t="s">
        <v>0</v>
      </c>
      <c r="G16" s="28">
        <f>SUM(G15-G14)</f>
        <v>530</v>
      </c>
      <c r="H16" s="30"/>
      <c r="I16" s="1"/>
    </row>
    <row r="17" spans="1:9" ht="30" customHeight="1" x14ac:dyDescent="0.3">
      <c r="A17" s="12" t="s">
        <v>74</v>
      </c>
      <c r="B17" s="19">
        <f>SUBTOTAL(109,HousingTbl[Projected
Cost])</f>
        <v>3824</v>
      </c>
      <c r="C17" s="19">
        <f>SUBTOTAL(109,HousingTbl[Actual
Cost])</f>
        <v>3794</v>
      </c>
      <c r="D17" s="35">
        <f>SUBTOTAL(109,HousingTbl[Difference])</f>
        <v>30</v>
      </c>
      <c r="E17" s="1"/>
    </row>
    <row r="18" spans="1:9" ht="30" customHeight="1" x14ac:dyDescent="0.3">
      <c r="E18" s="1"/>
    </row>
    <row r="19" spans="1:9" ht="30" customHeight="1" x14ac:dyDescent="0.3">
      <c r="A19" s="17" t="s">
        <v>15</v>
      </c>
      <c r="B19" s="15" t="s">
        <v>84</v>
      </c>
      <c r="C19" s="15" t="s">
        <v>85</v>
      </c>
      <c r="D19" s="15" t="s">
        <v>0</v>
      </c>
      <c r="E19" s="1"/>
      <c r="F19" s="18" t="s">
        <v>41</v>
      </c>
      <c r="G19" s="15" t="s">
        <v>84</v>
      </c>
      <c r="H19" s="15" t="s">
        <v>85</v>
      </c>
      <c r="I19" s="15" t="s">
        <v>0</v>
      </c>
    </row>
    <row r="20" spans="1:9" ht="30" customHeight="1" x14ac:dyDescent="0.3">
      <c r="A20" s="39" t="s">
        <v>72</v>
      </c>
      <c r="B20" s="37"/>
      <c r="C20" s="37"/>
      <c r="D20" s="20">
        <f>Transportation[Projected
Cost]-Transportation[Actual
Cost]</f>
        <v>0</v>
      </c>
      <c r="E20" s="1"/>
      <c r="F20" s="40" t="s">
        <v>42</v>
      </c>
      <c r="G20" s="38"/>
      <c r="H20" s="38"/>
      <c r="I20" s="21">
        <f>Loans[Projected
Cost]-Loans[Actual
Cost]</f>
        <v>0</v>
      </c>
    </row>
    <row r="21" spans="1:9" ht="30" customHeight="1" x14ac:dyDescent="0.3">
      <c r="A21" s="39" t="s">
        <v>73</v>
      </c>
      <c r="B21" s="37"/>
      <c r="C21" s="37"/>
      <c r="D21" s="20">
        <f>Transportation[Projected
Cost]-Transportation[Actual
Cost]</f>
        <v>0</v>
      </c>
      <c r="E21" s="1"/>
      <c r="F21" s="40" t="s">
        <v>60</v>
      </c>
      <c r="G21" s="38"/>
      <c r="H21" s="38"/>
      <c r="I21" s="21">
        <f>Loans[Projected
Cost]-Loans[Actual
Cost]</f>
        <v>0</v>
      </c>
    </row>
    <row r="22" spans="1:9" ht="30" customHeight="1" x14ac:dyDescent="0.3">
      <c r="A22" s="39" t="s">
        <v>70</v>
      </c>
      <c r="B22" s="37"/>
      <c r="C22" s="37"/>
      <c r="D22" s="20">
        <f>Transportation[Projected
Cost]-Transportation[Actual
Cost]</f>
        <v>0</v>
      </c>
      <c r="E22" s="1"/>
      <c r="F22" s="40" t="s">
        <v>62</v>
      </c>
      <c r="G22" s="38"/>
      <c r="H22" s="38"/>
      <c r="I22" s="21">
        <f>Loans[Projected
Cost]-Loans[Actual
Cost]</f>
        <v>0</v>
      </c>
    </row>
    <row r="23" spans="1:9" ht="30" customHeight="1" x14ac:dyDescent="0.3">
      <c r="A23" s="39" t="s">
        <v>16</v>
      </c>
      <c r="B23" s="37"/>
      <c r="C23" s="37"/>
      <c r="D23" s="20">
        <f>Transportation[Projected
Cost]-Transportation[Actual
Cost]</f>
        <v>0</v>
      </c>
      <c r="E23" s="1"/>
      <c r="F23" s="40" t="s">
        <v>62</v>
      </c>
      <c r="G23" s="38"/>
      <c r="H23" s="38"/>
      <c r="I23" s="21">
        <f>Loans[Projected
Cost]-Loans[Actual
Cost]</f>
        <v>0</v>
      </c>
    </row>
    <row r="24" spans="1:9" ht="30" customHeight="1" x14ac:dyDescent="0.3">
      <c r="A24" s="39" t="s">
        <v>17</v>
      </c>
      <c r="B24" s="37"/>
      <c r="C24" s="37"/>
      <c r="D24" s="20">
        <f>Transportation[Projected
Cost]-Transportation[Actual
Cost]</f>
        <v>0</v>
      </c>
      <c r="E24" s="1"/>
      <c r="F24" s="40" t="s">
        <v>62</v>
      </c>
      <c r="G24" s="38"/>
      <c r="H24" s="38"/>
      <c r="I24" s="21">
        <f>Loans[Projected
Cost]-Loans[Actual
Cost]</f>
        <v>0</v>
      </c>
    </row>
    <row r="25" spans="1:9" ht="30" customHeight="1" x14ac:dyDescent="0.3">
      <c r="A25" s="39" t="s">
        <v>18</v>
      </c>
      <c r="B25" s="37"/>
      <c r="C25" s="37"/>
      <c r="D25" s="20">
        <f>Transportation[Projected
Cost]-Transportation[Actual
Cost]</f>
        <v>0</v>
      </c>
      <c r="E25" s="1"/>
      <c r="F25" s="40" t="s">
        <v>14</v>
      </c>
      <c r="G25" s="38"/>
      <c r="H25" s="38"/>
      <c r="I25" s="21">
        <f>Loans[Projected
Cost]-Loans[Actual
Cost]</f>
        <v>0</v>
      </c>
    </row>
    <row r="26" spans="1:9" ht="30" customHeight="1" x14ac:dyDescent="0.3">
      <c r="A26" s="39" t="s">
        <v>19</v>
      </c>
      <c r="B26" s="37"/>
      <c r="C26" s="37"/>
      <c r="D26" s="20">
        <f>Transportation[Projected
Cost]-Transportation[Actual
Cost]</f>
        <v>0</v>
      </c>
      <c r="E26" s="1"/>
      <c r="F26" s="4" t="s">
        <v>74</v>
      </c>
      <c r="G26" s="23">
        <f>SUBTOTAL(109,Loans[Projected
Cost])</f>
        <v>0</v>
      </c>
      <c r="H26" s="23">
        <f>SUBTOTAL(109,Loans[Actual
Cost])</f>
        <v>0</v>
      </c>
      <c r="I26" s="23">
        <f>SUBTOTAL(109,Loans[Difference])</f>
        <v>0</v>
      </c>
    </row>
    <row r="27" spans="1:9" ht="30" customHeight="1" x14ac:dyDescent="0.3">
      <c r="A27" s="39" t="s">
        <v>14</v>
      </c>
      <c r="B27" s="37"/>
      <c r="C27" s="37"/>
      <c r="D27" s="20">
        <f>Transportation[Projected
Cost]-Transportation[Actual
Cost]</f>
        <v>0</v>
      </c>
      <c r="E27" s="1"/>
    </row>
    <row r="28" spans="1:9" ht="30" customHeight="1" x14ac:dyDescent="0.3">
      <c r="A28" s="5" t="s">
        <v>74</v>
      </c>
      <c r="B28" s="25">
        <f>SUBTOTAL(109,Transportation[Projected
Cost])</f>
        <v>0</v>
      </c>
      <c r="C28" s="25">
        <f>SUBTOTAL(109,Transportation[Actual
Cost])</f>
        <v>0</v>
      </c>
      <c r="D28" s="25">
        <f>SUBTOTAL(109,Transportation[Difference])</f>
        <v>0</v>
      </c>
      <c r="E28" s="1"/>
      <c r="F28" s="15" t="s">
        <v>34</v>
      </c>
      <c r="G28" s="15" t="s">
        <v>84</v>
      </c>
      <c r="H28" s="15" t="s">
        <v>85</v>
      </c>
      <c r="I28" s="15" t="s">
        <v>0</v>
      </c>
    </row>
    <row r="29" spans="1:9" ht="30" customHeight="1" x14ac:dyDescent="0.3">
      <c r="E29" s="1"/>
      <c r="F29" s="39" t="s">
        <v>35</v>
      </c>
      <c r="G29" s="37"/>
      <c r="H29" s="37"/>
      <c r="I29" s="20">
        <f>Entertainment[Projected
Cost]-Entertainment[Actual
Cost]</f>
        <v>0</v>
      </c>
    </row>
    <row r="30" spans="1:9" ht="30" customHeight="1" x14ac:dyDescent="0.3">
      <c r="A30" s="16" t="s">
        <v>16</v>
      </c>
      <c r="B30" s="15" t="s">
        <v>84</v>
      </c>
      <c r="C30" s="15" t="s">
        <v>85</v>
      </c>
      <c r="D30" s="15" t="s">
        <v>0</v>
      </c>
      <c r="E30" s="1"/>
      <c r="F30" s="39" t="s">
        <v>36</v>
      </c>
      <c r="G30" s="37"/>
      <c r="H30" s="37"/>
      <c r="I30" s="20">
        <f>Entertainment[Projected
Cost]-Entertainment[Actual
Cost]</f>
        <v>0</v>
      </c>
    </row>
    <row r="31" spans="1:9" ht="30" customHeight="1" x14ac:dyDescent="0.3">
      <c r="A31" s="39" t="s">
        <v>21</v>
      </c>
      <c r="B31" s="37"/>
      <c r="C31" s="37"/>
      <c r="D31" s="20">
        <f>Insurance[Projected
Cost]-Insurance[Actual
Cost]</f>
        <v>0</v>
      </c>
      <c r="E31" s="1"/>
      <c r="F31" s="39" t="s">
        <v>37</v>
      </c>
      <c r="G31" s="37"/>
      <c r="H31" s="37"/>
      <c r="I31" s="20">
        <f>Entertainment[Projected
Cost]-Entertainment[Actual
Cost]</f>
        <v>0</v>
      </c>
    </row>
    <row r="32" spans="1:9" ht="30" customHeight="1" x14ac:dyDescent="0.3">
      <c r="A32" s="39" t="s">
        <v>22</v>
      </c>
      <c r="B32" s="37"/>
      <c r="C32" s="37"/>
      <c r="D32" s="20">
        <f>Insurance[Projected
Cost]-Insurance[Actual
Cost]</f>
        <v>0</v>
      </c>
      <c r="E32" s="1"/>
      <c r="F32" s="39" t="s">
        <v>38</v>
      </c>
      <c r="G32" s="37"/>
      <c r="H32" s="37"/>
      <c r="I32" s="20">
        <f>Entertainment[Projected
Cost]-Entertainment[Actual
Cost]</f>
        <v>0</v>
      </c>
    </row>
    <row r="33" spans="1:9" ht="30" customHeight="1" x14ac:dyDescent="0.3">
      <c r="A33" s="39" t="s">
        <v>23</v>
      </c>
      <c r="B33" s="37"/>
      <c r="C33" s="37"/>
      <c r="D33" s="20">
        <f>Insurance[Projected
Cost]-Insurance[Actual
Cost]</f>
        <v>0</v>
      </c>
      <c r="E33" s="1"/>
      <c r="F33" s="39" t="s">
        <v>61</v>
      </c>
      <c r="G33" s="37"/>
      <c r="H33" s="37"/>
      <c r="I33" s="20">
        <f>Entertainment[Projected
Cost]-Entertainment[Actual
Cost]</f>
        <v>0</v>
      </c>
    </row>
    <row r="34" spans="1:9" ht="30" customHeight="1" x14ac:dyDescent="0.3">
      <c r="A34" s="39" t="s">
        <v>14</v>
      </c>
      <c r="B34" s="37"/>
      <c r="C34" s="37"/>
      <c r="D34" s="20">
        <f>Insurance[Projected
Cost]-Insurance[Actual
Cost]</f>
        <v>0</v>
      </c>
      <c r="E34" s="1"/>
      <c r="F34" s="39" t="s">
        <v>39</v>
      </c>
      <c r="G34" s="37"/>
      <c r="H34" s="37"/>
      <c r="I34" s="20">
        <f>Entertainment[Projected
Cost]-Entertainment[Actual
Cost]</f>
        <v>0</v>
      </c>
    </row>
    <row r="35" spans="1:9" ht="30" customHeight="1" x14ac:dyDescent="0.3">
      <c r="A35" s="5" t="s">
        <v>74</v>
      </c>
      <c r="B35" s="25">
        <f>SUBTOTAL(109,Insurance[Projected
Cost])</f>
        <v>0</v>
      </c>
      <c r="C35" s="25">
        <f>SUBTOTAL(109,Insurance[Actual
Cost])</f>
        <v>0</v>
      </c>
      <c r="D35" s="25">
        <f>SUBTOTAL(109,Insurance[Difference])</f>
        <v>0</v>
      </c>
      <c r="E35" s="1"/>
      <c r="F35" s="39" t="s">
        <v>14</v>
      </c>
      <c r="G35" s="37"/>
      <c r="H35" s="37"/>
      <c r="I35" s="20">
        <f>Entertainment[Projected
Cost]-Entertainment[Actual
Cost]</f>
        <v>0</v>
      </c>
    </row>
    <row r="36" spans="1:9" ht="30" customHeight="1" x14ac:dyDescent="0.3">
      <c r="E36" s="1"/>
      <c r="F36" s="5" t="s">
        <v>74</v>
      </c>
      <c r="G36" s="25">
        <f>SUBTOTAL(109,Entertainment[Projected
Cost])</f>
        <v>0</v>
      </c>
      <c r="H36" s="25">
        <f>SUBTOTAL(109,Entertainment[Actual
Cost])</f>
        <v>0</v>
      </c>
      <c r="I36" s="25">
        <f>SUBTOTAL(109,Entertainment[Difference])</f>
        <v>0</v>
      </c>
    </row>
    <row r="37" spans="1:9" ht="30" customHeight="1" x14ac:dyDescent="0.3">
      <c r="A37" s="16" t="s">
        <v>25</v>
      </c>
      <c r="B37" s="15" t="s">
        <v>84</v>
      </c>
      <c r="C37" s="15" t="s">
        <v>85</v>
      </c>
      <c r="D37" s="15" t="s">
        <v>0</v>
      </c>
      <c r="E37" s="1"/>
    </row>
    <row r="38" spans="1:9" ht="30" customHeight="1" x14ac:dyDescent="0.3">
      <c r="A38" s="39" t="s">
        <v>24</v>
      </c>
      <c r="B38" s="37"/>
      <c r="C38" s="37"/>
      <c r="D38" s="20">
        <f>Food[Projected
Cost]-Food[Actual
Cost]</f>
        <v>0</v>
      </c>
      <c r="E38" s="1"/>
      <c r="F38" s="18" t="s">
        <v>43</v>
      </c>
      <c r="G38" s="15" t="s">
        <v>86</v>
      </c>
      <c r="H38" s="15" t="s">
        <v>87</v>
      </c>
      <c r="I38" s="15" t="s">
        <v>0</v>
      </c>
    </row>
    <row r="39" spans="1:9" ht="30" customHeight="1" x14ac:dyDescent="0.3">
      <c r="A39" s="39" t="s">
        <v>33</v>
      </c>
      <c r="B39" s="37"/>
      <c r="C39" s="37"/>
      <c r="D39" s="20">
        <f>Food[Projected
Cost]-Food[Actual
Cost]</f>
        <v>0</v>
      </c>
      <c r="E39" s="1"/>
      <c r="F39" s="39" t="s">
        <v>44</v>
      </c>
      <c r="G39" s="37"/>
      <c r="H39" s="37"/>
      <c r="I39" s="20">
        <f>Taxes[Projected 
Cost]-Taxes[Actual 
Cost]</f>
        <v>0</v>
      </c>
    </row>
    <row r="40" spans="1:9" ht="30" customHeight="1" x14ac:dyDescent="0.3">
      <c r="A40" s="39" t="s">
        <v>14</v>
      </c>
      <c r="B40" s="37"/>
      <c r="C40" s="37"/>
      <c r="D40" s="20">
        <f>Food[Projected
Cost]-Food[Actual
Cost]</f>
        <v>0</v>
      </c>
      <c r="E40" s="1"/>
      <c r="F40" s="39" t="s">
        <v>45</v>
      </c>
      <c r="G40" s="37"/>
      <c r="H40" s="37"/>
      <c r="I40" s="20">
        <f>Taxes[Projected 
Cost]-Taxes[Actual 
Cost]</f>
        <v>0</v>
      </c>
    </row>
    <row r="41" spans="1:9" ht="30" customHeight="1" x14ac:dyDescent="0.3">
      <c r="A41" s="5" t="s">
        <v>74</v>
      </c>
      <c r="B41" s="25">
        <f>SUBTOTAL(109,Food[Projected
Cost])</f>
        <v>0</v>
      </c>
      <c r="C41" s="25">
        <f>SUBTOTAL(109,Food[Actual
Cost])</f>
        <v>0</v>
      </c>
      <c r="D41" s="25">
        <f>SUBTOTAL(109,Food[Difference])</f>
        <v>0</v>
      </c>
      <c r="E41" s="1"/>
      <c r="F41" s="39" t="s">
        <v>46</v>
      </c>
      <c r="G41" s="37"/>
      <c r="H41" s="37"/>
      <c r="I41" s="20">
        <f>Taxes[Projected 
Cost]-Taxes[Actual 
Cost]</f>
        <v>0</v>
      </c>
    </row>
    <row r="42" spans="1:9" ht="30" customHeight="1" x14ac:dyDescent="0.3">
      <c r="E42" s="1"/>
      <c r="F42" s="39" t="s">
        <v>14</v>
      </c>
      <c r="G42" s="37"/>
      <c r="H42" s="37"/>
      <c r="I42" s="20">
        <f>Taxes[Projected 
Cost]-Taxes[Actual 
Cost]</f>
        <v>0</v>
      </c>
    </row>
    <row r="43" spans="1:9" ht="30" customHeight="1" x14ac:dyDescent="0.3">
      <c r="A43" s="16" t="s">
        <v>50</v>
      </c>
      <c r="B43" s="15" t="s">
        <v>84</v>
      </c>
      <c r="C43" s="15" t="s">
        <v>85</v>
      </c>
      <c r="D43" s="15" t="s">
        <v>0</v>
      </c>
      <c r="E43" s="1"/>
      <c r="F43" s="5" t="s">
        <v>74</v>
      </c>
      <c r="G43" s="25">
        <f>SUBTOTAL(109,Taxes[Projected 
Cost])</f>
        <v>0</v>
      </c>
      <c r="H43" s="25">
        <f>SUBTOTAL(109,Taxes[Actual 
Cost])</f>
        <v>0</v>
      </c>
      <c r="I43" s="25">
        <f>SUBTOTAL(109,Taxes[Difference])</f>
        <v>0</v>
      </c>
    </row>
    <row r="44" spans="1:9" ht="30" customHeight="1" x14ac:dyDescent="0.3">
      <c r="A44" s="42" t="s">
        <v>28</v>
      </c>
      <c r="B44" s="37"/>
      <c r="C44" s="37"/>
      <c r="D44" s="20">
        <f>Children[Projected
Cost]-Children[Actual
Cost]</f>
        <v>0</v>
      </c>
      <c r="E44" s="1"/>
    </row>
    <row r="45" spans="1:9" ht="30" customHeight="1" x14ac:dyDescent="0.3">
      <c r="A45" s="42" t="s">
        <v>30</v>
      </c>
      <c r="B45" s="37"/>
      <c r="C45" s="37"/>
      <c r="D45" s="20">
        <f>Children[Projected
Cost]-Children[Actual
Cost]</f>
        <v>0</v>
      </c>
      <c r="E45" s="1"/>
      <c r="F45" s="16" t="s">
        <v>68</v>
      </c>
      <c r="G45" s="15" t="s">
        <v>84</v>
      </c>
      <c r="H45" s="15" t="s">
        <v>85</v>
      </c>
      <c r="I45" s="15" t="s">
        <v>0</v>
      </c>
    </row>
    <row r="46" spans="1:9" ht="30" customHeight="1" x14ac:dyDescent="0.3">
      <c r="A46" s="42" t="s">
        <v>54</v>
      </c>
      <c r="B46" s="37"/>
      <c r="C46" s="37"/>
      <c r="D46" s="20">
        <f>Children[Projected
Cost]-Children[Actual
Cost]</f>
        <v>0</v>
      </c>
      <c r="E46" s="1"/>
      <c r="F46" s="40" t="s">
        <v>28</v>
      </c>
      <c r="G46" s="38"/>
      <c r="H46" s="38"/>
      <c r="I46" s="21">
        <f>PersonalCare[Projected
Cost]-PersonalCare[Actual
Cost]</f>
        <v>0</v>
      </c>
    </row>
    <row r="47" spans="1:9" ht="30" customHeight="1" x14ac:dyDescent="0.3">
      <c r="A47" s="42" t="s">
        <v>51</v>
      </c>
      <c r="B47" s="37"/>
      <c r="C47" s="37"/>
      <c r="D47" s="20">
        <f>Children[Projected
Cost]-Children[Actual
Cost]</f>
        <v>0</v>
      </c>
      <c r="E47" s="1"/>
      <c r="F47" s="40" t="s">
        <v>31</v>
      </c>
      <c r="G47" s="38"/>
      <c r="H47" s="38"/>
      <c r="I47" s="21">
        <f>PersonalCare[Projected
Cost]-PersonalCare[Actual
Cost]</f>
        <v>0</v>
      </c>
    </row>
    <row r="48" spans="1:9" ht="30" customHeight="1" x14ac:dyDescent="0.3">
      <c r="A48" s="42" t="s">
        <v>52</v>
      </c>
      <c r="B48" s="37"/>
      <c r="C48" s="37"/>
      <c r="D48" s="20">
        <f>Children[Projected
Cost]-Children[Actual
Cost]</f>
        <v>0</v>
      </c>
      <c r="E48" s="1"/>
      <c r="F48" s="40" t="s">
        <v>30</v>
      </c>
      <c r="G48" s="38"/>
      <c r="H48" s="38"/>
      <c r="I48" s="21">
        <f>PersonalCare[Projected
Cost]-PersonalCare[Actual
Cost]</f>
        <v>0</v>
      </c>
    </row>
    <row r="49" spans="1:9" ht="30" customHeight="1" x14ac:dyDescent="0.3">
      <c r="A49" s="42" t="s">
        <v>53</v>
      </c>
      <c r="B49" s="37"/>
      <c r="C49" s="37"/>
      <c r="D49" s="20">
        <f>Children[Projected
Cost]-Children[Actual
Cost]</f>
        <v>0</v>
      </c>
      <c r="E49" s="1"/>
      <c r="F49" s="40" t="s">
        <v>40</v>
      </c>
      <c r="G49" s="38"/>
      <c r="H49" s="38"/>
      <c r="I49" s="21">
        <f>PersonalCare[Projected
Cost]-PersonalCare[Actual
Cost]</f>
        <v>0</v>
      </c>
    </row>
    <row r="50" spans="1:9" ht="30" customHeight="1" x14ac:dyDescent="0.3">
      <c r="A50" s="42" t="s">
        <v>55</v>
      </c>
      <c r="B50" s="37"/>
      <c r="C50" s="37"/>
      <c r="D50" s="20">
        <f>Children[Projected
Cost]-Children[Actual
Cost]</f>
        <v>0</v>
      </c>
      <c r="E50" s="1"/>
      <c r="F50" s="40" t="s">
        <v>32</v>
      </c>
      <c r="G50" s="38"/>
      <c r="H50" s="38"/>
      <c r="I50" s="21">
        <f>PersonalCare[Projected
Cost]-PersonalCare[Actual
Cost]</f>
        <v>0</v>
      </c>
    </row>
    <row r="51" spans="1:9" ht="30" customHeight="1" x14ac:dyDescent="0.3">
      <c r="A51" s="42" t="s">
        <v>58</v>
      </c>
      <c r="B51" s="37"/>
      <c r="C51" s="37"/>
      <c r="D51" s="20">
        <f>Children[Projected
Cost]-Children[Actual
Cost]</f>
        <v>0</v>
      </c>
      <c r="E51" s="1"/>
      <c r="F51" s="40" t="s">
        <v>79</v>
      </c>
      <c r="G51" s="38"/>
      <c r="H51" s="38"/>
      <c r="I51" s="21">
        <f>PersonalCare[Projected
Cost]-PersonalCare[Actual
Cost]</f>
        <v>0</v>
      </c>
    </row>
    <row r="52" spans="1:9" ht="30" customHeight="1" x14ac:dyDescent="0.3">
      <c r="A52" s="42" t="s">
        <v>14</v>
      </c>
      <c r="B52" s="37"/>
      <c r="C52" s="37"/>
      <c r="D52" s="20">
        <f>Children[Projected
Cost]-Children[Actual
Cost]</f>
        <v>0</v>
      </c>
      <c r="E52" s="1"/>
      <c r="F52" s="40" t="s">
        <v>14</v>
      </c>
      <c r="G52" s="38"/>
      <c r="H52" s="38"/>
      <c r="I52" s="21">
        <f>PersonalCare[Projected
Cost]-PersonalCare[Actual
Cost]</f>
        <v>0</v>
      </c>
    </row>
    <row r="53" spans="1:9" ht="30" customHeight="1" x14ac:dyDescent="0.3">
      <c r="A53" s="5" t="s">
        <v>74</v>
      </c>
      <c r="B53" s="25">
        <f>SUBTOTAL(109,Children[Projected
Cost])</f>
        <v>0</v>
      </c>
      <c r="C53" s="25">
        <f>SUBTOTAL(109,Children[Actual
Cost])</f>
        <v>0</v>
      </c>
      <c r="D53" s="25">
        <f>SUBTOTAL(109,Children[Difference])</f>
        <v>0</v>
      </c>
      <c r="E53" s="1"/>
      <c r="F53" s="4" t="s">
        <v>74</v>
      </c>
      <c r="G53" s="23">
        <f>SUBTOTAL(109,PersonalCare[Projected
Cost])</f>
        <v>0</v>
      </c>
      <c r="H53" s="23">
        <f>SUBTOTAL(109,PersonalCare[Actual
Cost])</f>
        <v>0</v>
      </c>
      <c r="I53" s="23">
        <f>SUBTOTAL(109,PersonalCare[Difference])</f>
        <v>0</v>
      </c>
    </row>
    <row r="54" spans="1:9" ht="30" customHeight="1" x14ac:dyDescent="0.3">
      <c r="E54" s="1"/>
    </row>
    <row r="55" spans="1:9" ht="30" customHeight="1" x14ac:dyDescent="0.3">
      <c r="A55" s="18" t="s">
        <v>49</v>
      </c>
      <c r="B55" s="15" t="s">
        <v>84</v>
      </c>
      <c r="C55" s="15" t="s">
        <v>85</v>
      </c>
      <c r="D55" s="15" t="s">
        <v>0</v>
      </c>
      <c r="E55" s="1"/>
      <c r="F55" s="16" t="s">
        <v>26</v>
      </c>
      <c r="G55" s="15" t="s">
        <v>84</v>
      </c>
      <c r="H55" s="15" t="s">
        <v>85</v>
      </c>
      <c r="I55" s="15" t="s">
        <v>0</v>
      </c>
    </row>
    <row r="56" spans="1:9" ht="30" customHeight="1" x14ac:dyDescent="0.3">
      <c r="A56" s="40" t="s">
        <v>56</v>
      </c>
      <c r="B56" s="38"/>
      <c r="C56" s="38"/>
      <c r="D56" s="21">
        <f>Legal[Projected
Cost]-Legal[Actual
Cost]</f>
        <v>0</v>
      </c>
      <c r="E56" s="1"/>
      <c r="F56" s="40" t="s">
        <v>25</v>
      </c>
      <c r="G56" s="38"/>
      <c r="H56" s="38"/>
      <c r="I56" s="21">
        <f>Pets[Projected
Cost]-Pets[Actual
Cost]</f>
        <v>0</v>
      </c>
    </row>
    <row r="57" spans="1:9" ht="30" customHeight="1" x14ac:dyDescent="0.3">
      <c r="A57" s="40" t="s">
        <v>57</v>
      </c>
      <c r="B57" s="38"/>
      <c r="C57" s="38"/>
      <c r="D57" s="21">
        <f>Legal[Projected
Cost]-Legal[Actual
Cost]</f>
        <v>0</v>
      </c>
      <c r="E57" s="1"/>
      <c r="F57" s="40" t="s">
        <v>28</v>
      </c>
      <c r="G57" s="38"/>
      <c r="H57" s="38"/>
      <c r="I57" s="21">
        <f>Pets[Projected
Cost]-Pets[Actual
Cost]</f>
        <v>0</v>
      </c>
    </row>
    <row r="58" spans="1:9" ht="30" customHeight="1" x14ac:dyDescent="0.3">
      <c r="A58" s="41" t="s">
        <v>77</v>
      </c>
      <c r="B58" s="38"/>
      <c r="C58" s="38"/>
      <c r="D58" s="21">
        <f>Legal[Projected
Cost]-Legal[Actual
Cost]</f>
        <v>0</v>
      </c>
      <c r="E58" s="1"/>
      <c r="F58" s="40" t="s">
        <v>29</v>
      </c>
      <c r="G58" s="38"/>
      <c r="H58" s="38"/>
      <c r="I58" s="21">
        <f>Pets[Projected
Cost]-Pets[Actual
Cost]</f>
        <v>0</v>
      </c>
    </row>
    <row r="59" spans="1:9" ht="30" customHeight="1" x14ac:dyDescent="0.3">
      <c r="A59" s="40" t="s">
        <v>14</v>
      </c>
      <c r="B59" s="38"/>
      <c r="C59" s="38"/>
      <c r="D59" s="21">
        <f>Legal[Projected
Cost]-Legal[Actual
Cost]</f>
        <v>0</v>
      </c>
      <c r="E59" s="1"/>
      <c r="F59" s="40" t="s">
        <v>27</v>
      </c>
      <c r="G59" s="38"/>
      <c r="H59" s="38"/>
      <c r="I59" s="21">
        <f>Pets[Projected
Cost]-Pets[Actual
Cost]</f>
        <v>0</v>
      </c>
    </row>
    <row r="60" spans="1:9" ht="30" customHeight="1" x14ac:dyDescent="0.3">
      <c r="A60" s="4" t="s">
        <v>74</v>
      </c>
      <c r="B60" s="23">
        <f>SUBTOTAL(109,Legal[Projected
Cost])</f>
        <v>0</v>
      </c>
      <c r="C60" s="23">
        <f>SUBTOTAL(109,Legal[Actual
Cost])</f>
        <v>0</v>
      </c>
      <c r="D60" s="23">
        <f>SUBTOTAL(109,Legal[Difference])</f>
        <v>0</v>
      </c>
      <c r="E60" s="1"/>
      <c r="F60" s="40" t="s">
        <v>14</v>
      </c>
      <c r="G60" s="38"/>
      <c r="H60" s="38"/>
      <c r="I60" s="21">
        <f>Pets[Projected
Cost]-Pets[Actual
Cost]</f>
        <v>0</v>
      </c>
    </row>
    <row r="61" spans="1:9" ht="30" customHeight="1" x14ac:dyDescent="0.3">
      <c r="E61" s="1"/>
      <c r="F61" s="4" t="s">
        <v>74</v>
      </c>
      <c r="G61" s="23">
        <f>SUBTOTAL(109,Pets[Projected
Cost])</f>
        <v>0</v>
      </c>
      <c r="H61" s="23">
        <f>SUBTOTAL(109,Pets[Actual
Cost])</f>
        <v>0</v>
      </c>
      <c r="I61" s="23">
        <f>SUBTOTAL(109,Pets[Difference])</f>
        <v>0</v>
      </c>
    </row>
    <row r="62" spans="1:9" ht="30" customHeight="1" x14ac:dyDescent="0.3">
      <c r="A62" s="18" t="s">
        <v>76</v>
      </c>
      <c r="B62" s="15" t="s">
        <v>84</v>
      </c>
      <c r="C62" s="15" t="s">
        <v>85</v>
      </c>
      <c r="D62" s="15" t="s">
        <v>0</v>
      </c>
      <c r="E62" s="1"/>
    </row>
    <row r="63" spans="1:9" ht="30" customHeight="1" x14ac:dyDescent="0.3">
      <c r="A63" s="40" t="s">
        <v>63</v>
      </c>
      <c r="B63" s="38"/>
      <c r="C63" s="38"/>
      <c r="D63" s="21">
        <f>Savings[Projected
Cost]-Savings[Actual
Cost]</f>
        <v>0</v>
      </c>
      <c r="E63" s="1"/>
      <c r="F63" s="18" t="s">
        <v>65</v>
      </c>
      <c r="G63" s="15" t="s">
        <v>84</v>
      </c>
      <c r="H63" s="15" t="s">
        <v>85</v>
      </c>
      <c r="I63" s="15" t="s">
        <v>0</v>
      </c>
    </row>
    <row r="64" spans="1:9" ht="30" customHeight="1" x14ac:dyDescent="0.3">
      <c r="A64" s="40" t="s">
        <v>64</v>
      </c>
      <c r="B64" s="38"/>
      <c r="C64" s="38"/>
      <c r="D64" s="21">
        <f>Savings[Projected
Cost]-Savings[Actual
Cost]</f>
        <v>0</v>
      </c>
      <c r="E64" s="1"/>
      <c r="F64" s="39" t="s">
        <v>47</v>
      </c>
      <c r="G64" s="37"/>
      <c r="H64" s="37"/>
      <c r="I64" s="20">
        <f>Gifts[Projected
Cost]-Gifts[Actual
Cost]</f>
        <v>0</v>
      </c>
    </row>
    <row r="65" spans="1:9" ht="30" customHeight="1" x14ac:dyDescent="0.3">
      <c r="A65" s="40" t="s">
        <v>59</v>
      </c>
      <c r="B65" s="38"/>
      <c r="C65" s="38"/>
      <c r="D65" s="21">
        <f>Savings[Projected
Cost]-Savings[Actual
Cost]</f>
        <v>0</v>
      </c>
      <c r="E65" s="1"/>
      <c r="F65" s="39" t="s">
        <v>48</v>
      </c>
      <c r="G65" s="37"/>
      <c r="H65" s="37"/>
      <c r="I65" s="20">
        <f>Gifts[Projected
Cost]-Gifts[Actual
Cost]</f>
        <v>0</v>
      </c>
    </row>
    <row r="66" spans="1:9" ht="30" customHeight="1" x14ac:dyDescent="0.3">
      <c r="A66" s="40" t="s">
        <v>14</v>
      </c>
      <c r="B66" s="38"/>
      <c r="C66" s="38"/>
      <c r="D66" s="21">
        <f>Savings[Projected
Cost]-Savings[Actual
Cost]</f>
        <v>0</v>
      </c>
      <c r="E66" s="1"/>
      <c r="F66" s="39" t="s">
        <v>69</v>
      </c>
      <c r="G66" s="37"/>
      <c r="H66" s="37"/>
      <c r="I66" s="20">
        <f>Gifts[Projected
Cost]-Gifts[Actual
Cost]</f>
        <v>0</v>
      </c>
    </row>
    <row r="67" spans="1:9" ht="30" customHeight="1" x14ac:dyDescent="0.3">
      <c r="A67" s="4" t="s">
        <v>74</v>
      </c>
      <c r="B67" s="23">
        <f>SUBTOTAL(109,Savings[Projected
Cost])</f>
        <v>0</v>
      </c>
      <c r="C67" s="23">
        <f>SUBTOTAL(109,Savings[Actual
Cost])</f>
        <v>0</v>
      </c>
      <c r="D67" s="23">
        <f>SUBTOTAL(109,Savings[Difference])</f>
        <v>0</v>
      </c>
      <c r="E67" s="1"/>
      <c r="F67" s="5" t="s">
        <v>74</v>
      </c>
      <c r="G67" s="25">
        <f>SUBTOTAL(109,Gifts[Projected
Cost])</f>
        <v>0</v>
      </c>
      <c r="H67" s="25">
        <f>SUBTOTAL(109,Gifts[Actual
Cost])</f>
        <v>0</v>
      </c>
      <c r="I67" s="25">
        <f>SUBTOTAL(109,Gifts[Difference])</f>
        <v>0</v>
      </c>
    </row>
  </sheetData>
  <sheetProtection algorithmName="SHA-512" hashValue="8a+4wgpjCSSPIW1l+0BYGnrSknLQT9jlgP3jMXv1u2e8QyAz7cMq25B7OYyLEVpEfer3RpKmbofkheMM8ISIXQ==" saltValue="C6MtIuXah/sG312pTT0TLA==" spinCount="100000" sheet="1" objects="1" scenarios="1"/>
  <mergeCells count="3">
    <mergeCell ref="A2:B2"/>
    <mergeCell ref="F2:G2"/>
    <mergeCell ref="F8:G8"/>
  </mergeCells>
  <phoneticPr fontId="1" type="noConversion"/>
  <conditionalFormatting sqref="D6:D16 I56:I60 I46:I52 I39:I42 I29:I35 D63:D66 D56:D59 D44:D52 D38:D40 D31:D34 D20:D27 G16 I20:I25 I64:I66">
    <cfRule type="iconSet" priority="3">
      <iconSet iconSet="3Arrows">
        <cfvo type="percentile" val="0"/>
        <cfvo type="num" val="-50"/>
        <cfvo type="num" val="50"/>
      </iconSet>
    </cfRule>
  </conditionalFormatting>
  <conditionalFormatting sqref="A1:I67">
    <cfRule type="cellIs" dxfId="95" priority="1" operator="lessThan">
      <formula>0</formula>
    </cfRule>
  </conditionalFormatting>
  <printOptions horizontalCentered="1"/>
  <pageMargins left="0.25" right="0.25" top="0.5" bottom="0.5" header="0.5" footer="0.5"/>
  <pageSetup scale="60" orientation="portrait" r:id="rId1"/>
  <headerFooter differentFirst="1" alignWithMargins="0">
    <oddFooter>Page &amp;P of &amp;N</oddFooter>
  </headerFooter>
  <ignoredErrors>
    <ignoredError sqref="D20:D27 D31:D34 D38:D40 D44:D52 D56:D59 D63:D66 I64:I66 I56:I60 I46:I52 I39:I42 I29:I35 I20:I25" emptyCellReference="1"/>
  </ignoredError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Family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Webert, Rebecca</dc:creator>
  <cp:lastModifiedBy>Webert, Rebecca</cp:lastModifiedBy>
  <dcterms:created xsi:type="dcterms:W3CDTF">2016-10-17T23:04:51Z</dcterms:created>
  <dcterms:modified xsi:type="dcterms:W3CDTF">2017-12-04T18:44:29Z</dcterms:modified>
</cp:coreProperties>
</file>