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qpb\Desktop\"/>
    </mc:Choice>
  </mc:AlternateContent>
  <bookViews>
    <workbookView xWindow="0" yWindow="0" windowWidth="17628" windowHeight="5436"/>
  </bookViews>
  <sheets>
    <sheet name="Herd Records" sheetId="7" r:id="rId1"/>
    <sheet name="Sheet1" sheetId="1" r:id="rId2"/>
  </sheets>
  <calcPr calcId="162913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7" l="1"/>
  <c r="J6" i="7" s="1"/>
  <c r="N6" i="7"/>
  <c r="O6" i="7"/>
  <c r="P6" i="7"/>
  <c r="I7" i="7"/>
  <c r="J7" i="7"/>
  <c r="N7" i="7"/>
  <c r="O7" i="7"/>
  <c r="I8" i="7"/>
  <c r="I20" i="7" s="1"/>
  <c r="P9" i="7" s="1"/>
  <c r="N8" i="7"/>
  <c r="O8" i="7"/>
  <c r="I9" i="7"/>
  <c r="J9" i="7" s="1"/>
  <c r="O9" i="7"/>
  <c r="I10" i="7"/>
  <c r="N9" i="7" s="1"/>
  <c r="J10" i="7"/>
  <c r="N19" i="7" s="1"/>
  <c r="I11" i="7"/>
  <c r="J11" i="7"/>
  <c r="Q19" i="7" s="1"/>
  <c r="I12" i="7"/>
  <c r="J12" i="7" s="1"/>
  <c r="I13" i="7"/>
  <c r="I22" i="7" s="1"/>
  <c r="I14" i="7"/>
  <c r="J14" i="7" s="1"/>
  <c r="I15" i="7"/>
  <c r="J15" i="7"/>
  <c r="N15" i="7"/>
  <c r="O15" i="7"/>
  <c r="P15" i="7"/>
  <c r="Q15" i="7"/>
  <c r="I16" i="7"/>
  <c r="J16" i="7" s="1"/>
  <c r="N16" i="7"/>
  <c r="O16" i="7"/>
  <c r="P16" i="7"/>
  <c r="Q16" i="7"/>
  <c r="I17" i="7"/>
  <c r="J17" i="7" s="1"/>
  <c r="N17" i="7"/>
  <c r="O17" i="7"/>
  <c r="P17" i="7"/>
  <c r="Q17" i="7"/>
  <c r="I18" i="7"/>
  <c r="J18" i="7" s="1"/>
  <c r="N18" i="7"/>
  <c r="P18" i="7"/>
  <c r="Q18" i="7"/>
  <c r="I19" i="7"/>
  <c r="J19" i="7"/>
  <c r="E20" i="7"/>
  <c r="P7" i="7" s="1"/>
  <c r="H20" i="7"/>
  <c r="P8" i="7" s="1"/>
  <c r="C21" i="7"/>
  <c r="E21" i="7"/>
  <c r="H21" i="7"/>
  <c r="C22" i="7"/>
  <c r="E22" i="7"/>
  <c r="H22" i="7"/>
  <c r="C24" i="7"/>
  <c r="P19" i="7" l="1"/>
  <c r="N10" i="7"/>
  <c r="I21" i="7"/>
  <c r="O18" i="7"/>
  <c r="J13" i="7"/>
  <c r="J22" i="7" s="1"/>
  <c r="J8" i="7"/>
  <c r="J21" i="7" l="1"/>
  <c r="O19" i="7"/>
  <c r="O10" i="7"/>
  <c r="J20" i="7"/>
  <c r="P10" i="7" s="1"/>
</calcChain>
</file>

<file path=xl/sharedStrings.xml><?xml version="1.0" encoding="utf-8"?>
<sst xmlns="http://schemas.openxmlformats.org/spreadsheetml/2006/main" count="60" uniqueCount="34">
  <si>
    <t>Total</t>
  </si>
  <si>
    <t>days</t>
  </si>
  <si>
    <t>Days in Calving Period</t>
  </si>
  <si>
    <t>Maximum</t>
  </si>
  <si>
    <t>Minimum</t>
  </si>
  <si>
    <t>Average</t>
  </si>
  <si>
    <t>Average Daily Gain</t>
  </si>
  <si>
    <t>Heifer</t>
  </si>
  <si>
    <t>Grand Total</t>
  </si>
  <si>
    <t>Average Age at Weaning</t>
  </si>
  <si>
    <t>Average Weaning Weight</t>
  </si>
  <si>
    <t>Bull</t>
  </si>
  <si>
    <t>Average Birth Weight</t>
  </si>
  <si>
    <t>Calves Born</t>
  </si>
  <si>
    <t>By Sire ID</t>
  </si>
  <si>
    <t>Average of Average Daily Gain</t>
  </si>
  <si>
    <t>Average of Age at Weaning (Days)</t>
  </si>
  <si>
    <t>Average of Weaning Weight</t>
  </si>
  <si>
    <t>Average of Birth Weight</t>
  </si>
  <si>
    <t>Count of Bull or Heifer</t>
  </si>
  <si>
    <t>Row Labels</t>
  </si>
  <si>
    <t>Heifers</t>
  </si>
  <si>
    <t>Bulls</t>
  </si>
  <si>
    <t>Key Production Indicator</t>
  </si>
  <si>
    <t>Age at Weaning (Days)</t>
  </si>
  <si>
    <t>Weaning Weight</t>
  </si>
  <si>
    <t>Dam ID</t>
  </si>
  <si>
    <t>Sire ID</t>
  </si>
  <si>
    <t>Birth Weight</t>
  </si>
  <si>
    <t>Bull or Heifer</t>
  </si>
  <si>
    <t>Birthdate</t>
  </si>
  <si>
    <t>ID Number</t>
  </si>
  <si>
    <t>Weaning Date</t>
  </si>
  <si>
    <t>Herd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</si>
</sst>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9" formatCode="0.0"/>
    <numFmt numFmtId="170" formatCode="mm/dd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b/>
      <sz val="11"/>
      <color theme="4"/>
      <name val="Calibri"/>
      <family val="2"/>
      <scheme val="minor"/>
    </font>
    <font>
      <b/>
      <sz val="18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2" fontId="3" fillId="0" borderId="0"/>
    <xf numFmtId="0" fontId="4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/>
    <xf numFmtId="2" fontId="0" fillId="0" borderId="10" xfId="0" applyNumberFormat="1" applyBorder="1"/>
    <xf numFmtId="169" fontId="0" fillId="0" borderId="11" xfId="0" applyNumberFormat="1" applyBorder="1"/>
    <xf numFmtId="170" fontId="0" fillId="2" borderId="11" xfId="0" applyNumberFormat="1" applyFill="1" applyBorder="1"/>
    <xf numFmtId="170" fontId="0" fillId="0" borderId="11" xfId="0" applyNumberFormat="1" applyBorder="1"/>
    <xf numFmtId="0" fontId="0" fillId="2" borderId="11" xfId="0" applyFill="1" applyBorder="1"/>
    <xf numFmtId="0" fontId="2" fillId="0" borderId="12" xfId="0" applyFont="1" applyBorder="1"/>
    <xf numFmtId="2" fontId="0" fillId="0" borderId="13" xfId="0" applyNumberFormat="1" applyBorder="1"/>
    <xf numFmtId="169" fontId="0" fillId="0" borderId="14" xfId="0" applyNumberFormat="1" applyBorder="1"/>
    <xf numFmtId="170" fontId="0" fillId="2" borderId="14" xfId="0" applyNumberFormat="1" applyFill="1" applyBorder="1"/>
    <xf numFmtId="170" fontId="0" fillId="0" borderId="14" xfId="0" applyNumberFormat="1" applyBorder="1"/>
    <xf numFmtId="0" fontId="0" fillId="2" borderId="14" xfId="0" applyFill="1" applyBorder="1"/>
    <xf numFmtId="0" fontId="2" fillId="0" borderId="15" xfId="0" applyFont="1" applyBorder="1"/>
    <xf numFmtId="2" fontId="0" fillId="0" borderId="16" xfId="0" applyNumberFormat="1" applyBorder="1"/>
    <xf numFmtId="169" fontId="0" fillId="0" borderId="17" xfId="0" applyNumberFormat="1" applyBorder="1"/>
    <xf numFmtId="169" fontId="0" fillId="2" borderId="17" xfId="0" applyNumberFormat="1" applyFill="1" applyBorder="1"/>
    <xf numFmtId="0" fontId="0" fillId="2" borderId="17" xfId="0" applyFill="1" applyBorder="1"/>
    <xf numFmtId="0" fontId="0" fillId="0" borderId="17" xfId="0" applyBorder="1"/>
    <xf numFmtId="0" fontId="2" fillId="0" borderId="18" xfId="0" applyFont="1" applyBorder="1"/>
    <xf numFmtId="2" fontId="0" fillId="0" borderId="11" xfId="0" applyNumberFormat="1" applyBorder="1"/>
    <xf numFmtId="0" fontId="0" fillId="0" borderId="12" xfId="0" applyBorder="1"/>
    <xf numFmtId="2" fontId="0" fillId="0" borderId="19" xfId="0" applyNumberFormat="1" applyBorder="1"/>
    <xf numFmtId="0" fontId="0" fillId="0" borderId="20" xfId="0" applyBorder="1"/>
    <xf numFmtId="0" fontId="0" fillId="0" borderId="20" xfId="0" applyBorder="1" applyAlignment="1">
      <alignment horizontal="center"/>
    </xf>
    <xf numFmtId="170" fontId="0" fillId="0" borderId="20" xfId="0" applyNumberFormat="1" applyBorder="1"/>
    <xf numFmtId="0" fontId="0" fillId="0" borderId="9" xfId="0" applyBorder="1"/>
    <xf numFmtId="2" fontId="0" fillId="0" borderId="1" xfId="0" applyNumberFormat="1" applyBorder="1"/>
    <xf numFmtId="169" fontId="0" fillId="0" borderId="2" xfId="0" applyNumberFormat="1" applyBorder="1"/>
    <xf numFmtId="0" fontId="0" fillId="0" borderId="2" xfId="0" applyNumberFormat="1" applyBorder="1"/>
    <xf numFmtId="0" fontId="0" fillId="0" borderId="3" xfId="0" applyBorder="1" applyAlignment="1">
      <alignment horizontal="left"/>
    </xf>
    <xf numFmtId="169" fontId="0" fillId="0" borderId="13" xfId="0" applyNumberFormat="1" applyBorder="1"/>
    <xf numFmtId="0" fontId="0" fillId="0" borderId="15" xfId="0" applyBorder="1"/>
    <xf numFmtId="0" fontId="0" fillId="0" borderId="14" xfId="0" applyBorder="1"/>
    <xf numFmtId="0" fontId="0" fillId="0" borderId="14" xfId="0" applyBorder="1" applyAlignment="1">
      <alignment horizontal="center"/>
    </xf>
    <xf numFmtId="2" fontId="0" fillId="0" borderId="4" xfId="0" applyNumberFormat="1" applyBorder="1"/>
    <xf numFmtId="169" fontId="0" fillId="0" borderId="0" xfId="0" applyNumberFormat="1" applyBorder="1"/>
    <xf numFmtId="0" fontId="0" fillId="0" borderId="0" xfId="0" applyNumberFormat="1" applyBorder="1"/>
    <xf numFmtId="0" fontId="0" fillId="0" borderId="5" xfId="0" applyBorder="1" applyAlignment="1">
      <alignment horizontal="left" indent="1"/>
    </xf>
    <xf numFmtId="0" fontId="0" fillId="0" borderId="5" xfId="0" applyBorder="1" applyAlignment="1">
      <alignment horizontal="left"/>
    </xf>
    <xf numFmtId="0" fontId="0" fillId="0" borderId="16" xfId="0" applyBorder="1"/>
    <xf numFmtId="0" fontId="0" fillId="0" borderId="18" xfId="0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170" fontId="0" fillId="0" borderId="17" xfId="0" applyNumberFormat="1" applyBorder="1"/>
    <xf numFmtId="0" fontId="0" fillId="0" borderId="6" xfId="0" applyBorder="1" applyAlignment="1"/>
    <xf numFmtId="0" fontId="0" fillId="0" borderId="7" xfId="0" applyBorder="1" applyAlignment="1"/>
    <xf numFmtId="0" fontId="0" fillId="0" borderId="8" xfId="0" pivotButton="1" applyBorder="1"/>
    <xf numFmtId="1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/>
  </cellXfs>
  <cellStyles count="4">
    <cellStyle name="Comma 2" xfId="3"/>
    <cellStyle name="Normal" xfId="0" builtinId="0"/>
    <cellStyle name="Normal 2" xfId="1"/>
    <cellStyle name="Normal 2 2" xfId="2"/>
  </cellStyles>
  <dxfs count="13">
    <dxf>
      <numFmt numFmtId="169" formatCode="0.0"/>
    </dxf>
    <dxf>
      <numFmt numFmtId="2" formatCode="0.00"/>
    </dxf>
    <dxf>
      <alignment wrapText="0"/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Agritourism%20Event%20Budget%20Spreadshee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hite, Alex" refreshedDate="44460.55552696759" createdVersion="6" refreshedVersion="6" minRefreshableVersion="3" recordCount="14">
  <cacheSource type="worksheet">
    <worksheetSource ref="B5:J19" sheet="Herd Records" r:id="rId2"/>
  </cacheSource>
  <cacheFields count="9">
    <cacheField name="ID Number" numFmtId="0">
      <sharedItems containsSemiMixedTypes="0" containsString="0" containsNumber="1" containsInteger="1" minValue="1504" maxValue="1517"/>
    </cacheField>
    <cacheField name="Birthdate" numFmtId="0">
      <sharedItems containsSemiMixedTypes="0" containsNonDate="0" containsDate="1" containsString="0" minDate="2021-02-22T00:00:00" maxDate="2021-06-07T00:00:00"/>
    </cacheField>
    <cacheField name="Bull or Heifer" numFmtId="0">
      <sharedItems count="2">
        <s v="Bull"/>
        <s v="Heifer"/>
      </sharedItems>
    </cacheField>
    <cacheField name="Birth Weight" numFmtId="0">
      <sharedItems containsSemiMixedTypes="0" containsString="0" containsNumber="1" containsInteger="1" minValue="52" maxValue="110" count="12">
        <n v="100"/>
        <n v="52"/>
        <n v="66"/>
        <n v="80"/>
        <n v="110"/>
        <n v="93"/>
        <n v="94"/>
        <n v="58"/>
        <n v="87"/>
        <n v="65"/>
        <n v="73"/>
        <n v="99"/>
      </sharedItems>
    </cacheField>
    <cacheField name="Sire" numFmtId="0">
      <sharedItems containsSemiMixedTypes="0" containsString="0" containsNumber="1" containsInteger="1" minValue="501" maxValue="506" count="4">
        <n v="505"/>
        <n v="503"/>
        <n v="501"/>
        <n v="506"/>
      </sharedItems>
    </cacheField>
    <cacheField name="Dam" numFmtId="0">
      <sharedItems containsSemiMixedTypes="0" containsString="0" containsNumber="1" containsInteger="1" minValue="923" maxValue="1325"/>
    </cacheField>
    <cacheField name="Weaning Weight" numFmtId="0">
      <sharedItems containsSemiMixedTypes="0" containsString="0" containsNumber="1" containsInteger="1" minValue="357" maxValue="490" count="14">
        <n v="467"/>
        <n v="487"/>
        <n v="490"/>
        <n v="402"/>
        <n v="475"/>
        <n v="455"/>
        <n v="425"/>
        <n v="357"/>
        <n v="378"/>
        <n v="379"/>
        <n v="375"/>
        <n v="410"/>
        <n v="395"/>
        <n v="417"/>
      </sharedItems>
    </cacheField>
    <cacheField name="Age at Weaning (Days)" numFmtId="0">
      <sharedItems containsSemiMixedTypes="0" containsString="0" containsNumber="1" containsInteger="1" minValue="148" maxValue="252" count="14">
        <n v="252"/>
        <n v="237"/>
        <n v="224"/>
        <n v="219"/>
        <n v="213"/>
        <n v="210"/>
        <n v="204"/>
        <n v="198"/>
        <n v="179"/>
        <n v="168"/>
        <n v="164"/>
        <n v="157"/>
        <n v="155"/>
        <n v="148"/>
      </sharedItems>
    </cacheField>
    <cacheField name="Average Daily Gain" numFmtId="2">
      <sharedItems containsSemiMixedTypes="0" containsString="0" containsNumber="1" minValue="1.4563492063492063" maxValue="2.1486486486486487" count="14">
        <n v="1.4563492063492063"/>
        <n v="1.8354430379746836"/>
        <n v="1.8928571428571428"/>
        <n v="1.4703196347031964"/>
        <n v="1.7136150234741785"/>
        <n v="1.7238095238095239"/>
        <n v="1.6225490196078431"/>
        <n v="1.5101010101010102"/>
        <n v="1.6256983240223464"/>
        <n v="1.9107142857142858"/>
        <n v="1.8902439024390243"/>
        <n v="2.1464968152866244"/>
        <n v="1.9870967741935484"/>
        <n v="2.1486486486486487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n v="1504"/>
    <d v="2021-02-22T00:00:00"/>
    <x v="0"/>
    <x v="0"/>
    <x v="0"/>
    <n v="1042"/>
    <x v="0"/>
    <x v="0"/>
    <x v="0"/>
  </r>
  <r>
    <n v="1505"/>
    <d v="2021-03-09T00:00:00"/>
    <x v="0"/>
    <x v="1"/>
    <x v="0"/>
    <n v="1139"/>
    <x v="1"/>
    <x v="1"/>
    <x v="1"/>
  </r>
  <r>
    <n v="1506"/>
    <d v="2021-03-22T00:00:00"/>
    <x v="1"/>
    <x v="2"/>
    <x v="1"/>
    <n v="1111"/>
    <x v="2"/>
    <x v="2"/>
    <x v="2"/>
  </r>
  <r>
    <n v="1507"/>
    <d v="2021-03-27T00:00:00"/>
    <x v="1"/>
    <x v="3"/>
    <x v="1"/>
    <n v="1023"/>
    <x v="3"/>
    <x v="3"/>
    <x v="3"/>
  </r>
  <r>
    <n v="1508"/>
    <d v="2021-04-02T00:00:00"/>
    <x v="0"/>
    <x v="4"/>
    <x v="2"/>
    <n v="930"/>
    <x v="4"/>
    <x v="4"/>
    <x v="4"/>
  </r>
  <r>
    <n v="1509"/>
    <d v="2021-04-05T00:00:00"/>
    <x v="1"/>
    <x v="5"/>
    <x v="3"/>
    <n v="1000"/>
    <x v="5"/>
    <x v="5"/>
    <x v="5"/>
  </r>
  <r>
    <n v="1510"/>
    <d v="2021-04-11T00:00:00"/>
    <x v="1"/>
    <x v="6"/>
    <x v="2"/>
    <n v="1061"/>
    <x v="6"/>
    <x v="6"/>
    <x v="6"/>
  </r>
  <r>
    <n v="1511"/>
    <d v="2021-04-17T00:00:00"/>
    <x v="0"/>
    <x v="7"/>
    <x v="1"/>
    <n v="925"/>
    <x v="7"/>
    <x v="7"/>
    <x v="7"/>
  </r>
  <r>
    <n v="1512"/>
    <d v="2021-05-06T00:00:00"/>
    <x v="1"/>
    <x v="8"/>
    <x v="0"/>
    <n v="1203"/>
    <x v="8"/>
    <x v="8"/>
    <x v="8"/>
  </r>
  <r>
    <n v="1513"/>
    <d v="2021-05-17T00:00:00"/>
    <x v="0"/>
    <x v="7"/>
    <x v="3"/>
    <n v="1131"/>
    <x v="9"/>
    <x v="9"/>
    <x v="9"/>
  </r>
  <r>
    <n v="1514"/>
    <d v="2021-05-21T00:00:00"/>
    <x v="0"/>
    <x v="9"/>
    <x v="2"/>
    <n v="936"/>
    <x v="10"/>
    <x v="10"/>
    <x v="10"/>
  </r>
  <r>
    <n v="1515"/>
    <d v="2021-05-28T00:00:00"/>
    <x v="1"/>
    <x v="10"/>
    <x v="2"/>
    <n v="1325"/>
    <x v="11"/>
    <x v="11"/>
    <x v="11"/>
  </r>
  <r>
    <n v="1516"/>
    <d v="2021-05-30T00:00:00"/>
    <x v="1"/>
    <x v="8"/>
    <x v="1"/>
    <n v="923"/>
    <x v="12"/>
    <x v="12"/>
    <x v="12"/>
  </r>
  <r>
    <n v="1517"/>
    <d v="2021-06-06T00:00:00"/>
    <x v="1"/>
    <x v="11"/>
    <x v="0"/>
    <n v="994"/>
    <x v="13"/>
    <x v="13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5:Y18" firstHeaderRow="0" firstDataRow="1" firstDataCol="1"/>
  <pivotFields count="9">
    <pivotField showAll="0"/>
    <pivotField numFmtId="170" showAll="0"/>
    <pivotField axis="axisRow" dataField="1" showAll="0">
      <items count="3">
        <item x="0"/>
        <item x="1"/>
        <item t="default"/>
      </items>
    </pivotField>
    <pivotField dataField="1" showAll="0">
      <items count="13">
        <item x="1"/>
        <item x="7"/>
        <item x="9"/>
        <item x="2"/>
        <item x="10"/>
        <item x="3"/>
        <item x="8"/>
        <item x="5"/>
        <item x="6"/>
        <item x="11"/>
        <item x="0"/>
        <item x="4"/>
        <item t="default"/>
      </items>
    </pivotField>
    <pivotField axis="axisRow" showAll="0">
      <items count="5">
        <item x="2"/>
        <item x="1"/>
        <item x="0"/>
        <item x="3"/>
        <item t="default"/>
      </items>
    </pivotField>
    <pivotField showAll="0"/>
    <pivotField dataField="1" showAll="0">
      <items count="15">
        <item x="7"/>
        <item x="10"/>
        <item x="8"/>
        <item x="9"/>
        <item x="12"/>
        <item x="3"/>
        <item x="11"/>
        <item x="13"/>
        <item x="6"/>
        <item x="5"/>
        <item x="0"/>
        <item x="4"/>
        <item x="1"/>
        <item x="2"/>
        <item t="default"/>
      </items>
    </pivotField>
    <pivotField dataField="1" showAll="0">
      <items count="15"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numFmtId="2" showAll="0">
      <items count="15">
        <item x="0"/>
        <item x="3"/>
        <item x="7"/>
        <item x="6"/>
        <item x="8"/>
        <item x="4"/>
        <item x="5"/>
        <item x="1"/>
        <item x="10"/>
        <item x="2"/>
        <item x="9"/>
        <item x="12"/>
        <item x="11"/>
        <item x="13"/>
        <item t="default"/>
      </items>
    </pivotField>
  </pivotFields>
  <rowFields count="2">
    <field x="4"/>
    <field x="2"/>
  </rowFields>
  <rowItems count="1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ount of Bull or Heifer" fld="2" subtotal="count" baseField="0" baseItem="0"/>
    <dataField name="Average of Birth Weight" fld="3" subtotal="average" baseField="4" baseItem="0" numFmtId="169"/>
    <dataField name="Average of Weaning Weight" fld="6" subtotal="average" baseField="4" baseItem="1" numFmtId="169"/>
    <dataField name="Average of Age at Weaning (Days)" fld="7" subtotal="average" baseField="4" baseItem="1" numFmtId="169"/>
    <dataField name="Average of Average Daily Gain" fld="8" subtotal="average" baseField="4" baseItem="1" numFmtId="2"/>
  </dataFields>
  <formats count="13">
    <format dxfId="0">
      <pivotArea outline="0" collapsedLevelsAreSubtotals="1" fieldPosition="0">
        <references count="1">
          <reference field="4294967294" count="3" selected="0">
            <x v="1"/>
            <x v="2"/>
            <x v="3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type="all" dataOnly="0" outline="0" fieldPosition="0"/>
    </format>
    <format dxfId="4">
      <pivotArea outline="0" collapsedLevelsAreSubtotals="1" fieldPosition="0"/>
    </format>
    <format dxfId="5">
      <pivotArea field="4" type="button" dataOnly="0" labelOnly="1" outline="0" axis="axisRow" fieldPosition="0"/>
    </format>
    <format dxfId="6">
      <pivotArea dataOnly="0" labelOnly="1" fieldPosition="0">
        <references count="1">
          <reference field="4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2">
          <reference field="2" count="0"/>
          <reference field="4" count="1" selected="0">
            <x v="0"/>
          </reference>
        </references>
      </pivotArea>
    </format>
    <format dxfId="9">
      <pivotArea dataOnly="0" labelOnly="1" fieldPosition="0">
        <references count="2">
          <reference field="2" count="0"/>
          <reference field="4" count="1" selected="0">
            <x v="1"/>
          </reference>
        </references>
      </pivotArea>
    </format>
    <format dxfId="10">
      <pivotArea dataOnly="0" labelOnly="1" fieldPosition="0">
        <references count="2">
          <reference field="2" count="0"/>
          <reference field="4" count="1" selected="0">
            <x v="2"/>
          </reference>
        </references>
      </pivotArea>
    </format>
    <format dxfId="11">
      <pivotArea dataOnly="0" labelOnly="1" fieldPosition="0">
        <references count="2">
          <reference field="2" count="0"/>
          <reference field="4" count="1" selected="0">
            <x v="3"/>
          </reference>
        </references>
      </pivotArea>
    </format>
    <format dxfId="1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showGridLines="0" tabSelected="1" workbookViewId="0">
      <selection activeCell="V23" sqref="V23"/>
    </sheetView>
  </sheetViews>
  <sheetFormatPr defaultRowHeight="14.4" x14ac:dyDescent="0.3"/>
  <cols>
    <col min="1" max="1" width="13.88671875" customWidth="1"/>
    <col min="2" max="2" width="9.44140625" bestFit="1" customWidth="1"/>
    <col min="3" max="3" width="12" customWidth="1"/>
    <col min="4" max="4" width="10.44140625" bestFit="1" customWidth="1"/>
    <col min="13" max="13" width="22.77734375" bestFit="1" customWidth="1"/>
    <col min="14" max="17" width="15.6640625" customWidth="1"/>
    <col min="18" max="19" width="2.77734375" bestFit="1" customWidth="1"/>
    <col min="20" max="20" width="12.6640625" bestFit="1" customWidth="1"/>
    <col min="21" max="21" width="20" bestFit="1" customWidth="1"/>
    <col min="22" max="22" width="21.6640625" bestFit="1" customWidth="1"/>
    <col min="23" max="23" width="25.33203125" bestFit="1" customWidth="1"/>
    <col min="24" max="24" width="30.21875" bestFit="1" customWidth="1"/>
    <col min="25" max="25" width="27" bestFit="1" customWidth="1"/>
    <col min="26" max="26" width="10.77734375" bestFit="1" customWidth="1"/>
    <col min="27" max="27" width="7.5546875" bestFit="1" customWidth="1"/>
    <col min="28" max="28" width="6.21875" bestFit="1" customWidth="1"/>
    <col min="29" max="29" width="7.5546875" bestFit="1" customWidth="1"/>
    <col min="30" max="30" width="6.21875" bestFit="1" customWidth="1"/>
    <col min="31" max="31" width="7.5546875" bestFit="1" customWidth="1"/>
    <col min="32" max="32" width="6.21875" bestFit="1" customWidth="1"/>
    <col min="33" max="33" width="7.5546875" bestFit="1" customWidth="1"/>
    <col min="34" max="34" width="5.6640625" bestFit="1" customWidth="1"/>
    <col min="35" max="35" width="8.5546875" bestFit="1" customWidth="1"/>
    <col min="36" max="36" width="5.6640625" bestFit="1" customWidth="1"/>
    <col min="37" max="37" width="8.5546875" bestFit="1" customWidth="1"/>
    <col min="38" max="38" width="10.77734375" bestFit="1" customWidth="1"/>
    <col min="39" max="39" width="21.6640625" bestFit="1" customWidth="1"/>
    <col min="40" max="40" width="22.44140625" bestFit="1" customWidth="1"/>
    <col min="41" max="41" width="24" bestFit="1" customWidth="1"/>
    <col min="42" max="42" width="20" bestFit="1" customWidth="1"/>
    <col min="43" max="43" width="21.6640625" bestFit="1" customWidth="1"/>
    <col min="44" max="44" width="22.44140625" bestFit="1" customWidth="1"/>
    <col min="45" max="45" width="24" bestFit="1" customWidth="1"/>
    <col min="46" max="46" width="20" bestFit="1" customWidth="1"/>
    <col min="47" max="47" width="21.6640625" bestFit="1" customWidth="1"/>
    <col min="48" max="48" width="22.44140625" bestFit="1" customWidth="1"/>
    <col min="49" max="49" width="24" bestFit="1" customWidth="1"/>
    <col min="50" max="50" width="20" bestFit="1" customWidth="1"/>
    <col min="51" max="51" width="21.6640625" bestFit="1" customWidth="1"/>
    <col min="52" max="52" width="22.44140625" bestFit="1" customWidth="1"/>
    <col min="53" max="53" width="24" bestFit="1" customWidth="1"/>
    <col min="54" max="54" width="20" bestFit="1" customWidth="1"/>
    <col min="55" max="55" width="21.6640625" bestFit="1" customWidth="1"/>
    <col min="56" max="56" width="23.44140625" bestFit="1" customWidth="1"/>
    <col min="57" max="57" width="25.109375" bestFit="1" customWidth="1"/>
    <col min="58" max="58" width="20" bestFit="1" customWidth="1"/>
    <col min="59" max="59" width="21.6640625" bestFit="1" customWidth="1"/>
    <col min="60" max="60" width="23.44140625" bestFit="1" customWidth="1"/>
    <col min="61" max="61" width="25.109375" bestFit="1" customWidth="1"/>
    <col min="62" max="62" width="24.88671875" bestFit="1" customWidth="1"/>
    <col min="63" max="63" width="26.44140625" bestFit="1" customWidth="1"/>
  </cols>
  <sheetData>
    <row r="1" spans="1:25" ht="23.4" x14ac:dyDescent="0.45">
      <c r="A1" s="52" t="s">
        <v>33</v>
      </c>
    </row>
    <row r="2" spans="1:25" ht="23.4" x14ac:dyDescent="0.45">
      <c r="A2" s="52"/>
    </row>
    <row r="3" spans="1:25" ht="28.8" x14ac:dyDescent="0.3">
      <c r="B3" s="51" t="s">
        <v>32</v>
      </c>
      <c r="C3" s="50">
        <v>44501</v>
      </c>
    </row>
    <row r="4" spans="1:25" ht="15" thickBot="1" x14ac:dyDescent="0.35"/>
    <row r="5" spans="1:25" ht="43.8" thickBot="1" x14ac:dyDescent="0.35">
      <c r="B5" s="44" t="s">
        <v>31</v>
      </c>
      <c r="C5" s="43" t="s">
        <v>30</v>
      </c>
      <c r="D5" s="43" t="s">
        <v>29</v>
      </c>
      <c r="E5" s="43" t="s">
        <v>28</v>
      </c>
      <c r="F5" s="43" t="s">
        <v>27</v>
      </c>
      <c r="G5" s="43" t="s">
        <v>26</v>
      </c>
      <c r="H5" s="43" t="s">
        <v>25</v>
      </c>
      <c r="I5" s="43" t="s">
        <v>24</v>
      </c>
      <c r="J5" s="42" t="s">
        <v>6</v>
      </c>
      <c r="M5" s="44" t="s">
        <v>23</v>
      </c>
      <c r="N5" s="43" t="s">
        <v>22</v>
      </c>
      <c r="O5" s="43" t="s">
        <v>21</v>
      </c>
      <c r="P5" s="42" t="s">
        <v>0</v>
      </c>
      <c r="T5" s="49" t="s">
        <v>20</v>
      </c>
      <c r="U5" s="48" t="s">
        <v>19</v>
      </c>
      <c r="V5" s="48" t="s">
        <v>18</v>
      </c>
      <c r="W5" s="48" t="s">
        <v>17</v>
      </c>
      <c r="X5" s="48" t="s">
        <v>16</v>
      </c>
      <c r="Y5" s="47" t="s">
        <v>15</v>
      </c>
    </row>
    <row r="6" spans="1:25" x14ac:dyDescent="0.3">
      <c r="B6" s="41">
        <v>1504</v>
      </c>
      <c r="C6" s="46">
        <v>44249</v>
      </c>
      <c r="D6" s="45" t="s">
        <v>11</v>
      </c>
      <c r="E6" s="18">
        <v>100</v>
      </c>
      <c r="F6" s="18">
        <v>505</v>
      </c>
      <c r="G6" s="18">
        <v>1042</v>
      </c>
      <c r="H6" s="18">
        <v>467</v>
      </c>
      <c r="I6" s="18">
        <f>$C$3-C6</f>
        <v>252</v>
      </c>
      <c r="J6" s="14">
        <f>(H6-E6)/I6</f>
        <v>1.4563492063492063</v>
      </c>
      <c r="M6" s="41" t="s">
        <v>13</v>
      </c>
      <c r="N6" s="18">
        <f>COUNTIF(D6:D19,"Bull")</f>
        <v>6</v>
      </c>
      <c r="O6" s="18">
        <f>COUNTIF(D6:D19,"Heifer")</f>
        <v>8</v>
      </c>
      <c r="P6" s="40">
        <f>COUNT(E6:E19)</f>
        <v>14</v>
      </c>
      <c r="T6" s="39">
        <v>501</v>
      </c>
      <c r="U6" s="37">
        <v>4</v>
      </c>
      <c r="V6" s="36">
        <v>85.5</v>
      </c>
      <c r="W6" s="36">
        <v>421.25</v>
      </c>
      <c r="X6" s="36">
        <v>184.5</v>
      </c>
      <c r="Y6" s="35">
        <v>1.8432261902019178</v>
      </c>
    </row>
    <row r="7" spans="1:25" x14ac:dyDescent="0.3">
      <c r="B7" s="32">
        <v>1505</v>
      </c>
      <c r="C7" s="11">
        <v>44264</v>
      </c>
      <c r="D7" s="34" t="s">
        <v>11</v>
      </c>
      <c r="E7" s="33">
        <v>52</v>
      </c>
      <c r="F7" s="33">
        <v>505</v>
      </c>
      <c r="G7" s="33">
        <v>1139</v>
      </c>
      <c r="H7" s="33">
        <v>487</v>
      </c>
      <c r="I7" s="33">
        <f>$C$3-C7</f>
        <v>237</v>
      </c>
      <c r="J7" s="8">
        <f>(H7-E7)/I7</f>
        <v>1.8354430379746836</v>
      </c>
      <c r="M7" s="32" t="s">
        <v>12</v>
      </c>
      <c r="N7" s="9">
        <f>AVERAGEIF($D$6:$D$19,"Bull",E$6:E$19)</f>
        <v>73.833333333333329</v>
      </c>
      <c r="O7" s="9">
        <f>AVERAGEIF($D$6:$D$19,"Heifer",E$6:E$19)</f>
        <v>84.875</v>
      </c>
      <c r="P7" s="31">
        <f>E20</f>
        <v>80.142857142857139</v>
      </c>
      <c r="T7" s="38" t="s">
        <v>11</v>
      </c>
      <c r="U7" s="37">
        <v>2</v>
      </c>
      <c r="V7" s="36">
        <v>87.5</v>
      </c>
      <c r="W7" s="36">
        <v>425</v>
      </c>
      <c r="X7" s="36">
        <v>188.5</v>
      </c>
      <c r="Y7" s="35">
        <v>1.8019294629566014</v>
      </c>
    </row>
    <row r="8" spans="1:25" x14ac:dyDescent="0.3">
      <c r="B8" s="32">
        <v>1506</v>
      </c>
      <c r="C8" s="11">
        <v>44277</v>
      </c>
      <c r="D8" s="34" t="s">
        <v>7</v>
      </c>
      <c r="E8" s="33">
        <v>66</v>
      </c>
      <c r="F8" s="33">
        <v>503</v>
      </c>
      <c r="G8" s="33">
        <v>1111</v>
      </c>
      <c r="H8" s="33">
        <v>490</v>
      </c>
      <c r="I8" s="33">
        <f>$C$3-C8</f>
        <v>224</v>
      </c>
      <c r="J8" s="8">
        <f>(H8-E8)/I8</f>
        <v>1.8928571428571428</v>
      </c>
      <c r="M8" s="32" t="s">
        <v>10</v>
      </c>
      <c r="N8" s="9">
        <f>AVERAGEIF($D$6:$D$19,"Bull",H$6:H$19)</f>
        <v>423.33333333333331</v>
      </c>
      <c r="O8" s="9">
        <f>AVERAGEIF($D$6:$D$19,"Heifer",H$6:H$19)</f>
        <v>421.5</v>
      </c>
      <c r="P8" s="31">
        <f>H20</f>
        <v>422.28571428571428</v>
      </c>
      <c r="T8" s="38" t="s">
        <v>7</v>
      </c>
      <c r="U8" s="37">
        <v>2</v>
      </c>
      <c r="V8" s="36">
        <v>83.5</v>
      </c>
      <c r="W8" s="36">
        <v>417.5</v>
      </c>
      <c r="X8" s="36">
        <v>180.5</v>
      </c>
      <c r="Y8" s="35">
        <v>1.8845229174472338</v>
      </c>
    </row>
    <row r="9" spans="1:25" x14ac:dyDescent="0.3">
      <c r="B9" s="32">
        <v>1507</v>
      </c>
      <c r="C9" s="11">
        <v>44282</v>
      </c>
      <c r="D9" s="34" t="s">
        <v>7</v>
      </c>
      <c r="E9" s="33">
        <v>80</v>
      </c>
      <c r="F9" s="33">
        <v>503</v>
      </c>
      <c r="G9" s="33">
        <v>1023</v>
      </c>
      <c r="H9" s="33">
        <v>402</v>
      </c>
      <c r="I9" s="33">
        <f>$C$3-C9</f>
        <v>219</v>
      </c>
      <c r="J9" s="8">
        <f>(H9-E9)/I9</f>
        <v>1.4703196347031964</v>
      </c>
      <c r="M9" s="32" t="s">
        <v>9</v>
      </c>
      <c r="N9" s="9">
        <f>AVERAGEIF($D$6:$D$19,"Bull",I$6:I$19)</f>
        <v>205.33333333333334</v>
      </c>
      <c r="O9" s="9">
        <f>AVERAGEIF($D$6:$D$19,"Heifer",I$6:I$19)</f>
        <v>187</v>
      </c>
      <c r="P9" s="31">
        <f>I20</f>
        <v>194.85714285714286</v>
      </c>
      <c r="T9" s="39">
        <v>503</v>
      </c>
      <c r="U9" s="37">
        <v>4</v>
      </c>
      <c r="V9" s="36">
        <v>72.75</v>
      </c>
      <c r="W9" s="36">
        <v>411</v>
      </c>
      <c r="X9" s="36">
        <v>199</v>
      </c>
      <c r="Y9" s="35">
        <v>1.7150936404637245</v>
      </c>
    </row>
    <row r="10" spans="1:25" ht="15" thickBot="1" x14ac:dyDescent="0.35">
      <c r="B10" s="32">
        <v>1508</v>
      </c>
      <c r="C10" s="11">
        <v>44288</v>
      </c>
      <c r="D10" s="34" t="s">
        <v>11</v>
      </c>
      <c r="E10" s="33">
        <v>110</v>
      </c>
      <c r="F10" s="33">
        <v>501</v>
      </c>
      <c r="G10" s="33">
        <v>930</v>
      </c>
      <c r="H10" s="33">
        <v>475</v>
      </c>
      <c r="I10" s="33">
        <f>$C$3-C10</f>
        <v>213</v>
      </c>
      <c r="J10" s="8">
        <f>(H10-E10)/I10</f>
        <v>1.7136150234741785</v>
      </c>
      <c r="M10" s="21" t="s">
        <v>6</v>
      </c>
      <c r="N10" s="20">
        <f>AVERAGEIF($D$6:$D$19,"Bull",J$6:J$19)</f>
        <v>1.7194110776753984</v>
      </c>
      <c r="O10" s="20">
        <f>AVERAGEIF($D$6:$D$19,"Heifer",J$6:J$19)</f>
        <v>1.8271844853911092</v>
      </c>
      <c r="P10" s="2">
        <f>J20</f>
        <v>1.7809958820843761</v>
      </c>
      <c r="T10" s="38" t="s">
        <v>11</v>
      </c>
      <c r="U10" s="37">
        <v>1</v>
      </c>
      <c r="V10" s="36">
        <v>58</v>
      </c>
      <c r="W10" s="36">
        <v>357</v>
      </c>
      <c r="X10" s="36">
        <v>198</v>
      </c>
      <c r="Y10" s="35">
        <v>1.5101010101010102</v>
      </c>
    </row>
    <row r="11" spans="1:25" x14ac:dyDescent="0.3">
      <c r="B11" s="32">
        <v>1509</v>
      </c>
      <c r="C11" s="11">
        <v>44291</v>
      </c>
      <c r="D11" s="34" t="s">
        <v>7</v>
      </c>
      <c r="E11" s="33">
        <v>93</v>
      </c>
      <c r="F11" s="33">
        <v>506</v>
      </c>
      <c r="G11" s="33">
        <v>1000</v>
      </c>
      <c r="H11" s="33">
        <v>455</v>
      </c>
      <c r="I11" s="33">
        <f>$C$3-C11</f>
        <v>210</v>
      </c>
      <c r="J11" s="8">
        <f>(H11-E11)/I11</f>
        <v>1.7238095238095239</v>
      </c>
      <c r="T11" s="38" t="s">
        <v>7</v>
      </c>
      <c r="U11" s="37">
        <v>3</v>
      </c>
      <c r="V11" s="36">
        <v>77.666666666666671</v>
      </c>
      <c r="W11" s="36">
        <v>429</v>
      </c>
      <c r="X11" s="36">
        <v>199.33333333333334</v>
      </c>
      <c r="Y11" s="35">
        <v>1.7834245172512959</v>
      </c>
    </row>
    <row r="12" spans="1:25" x14ac:dyDescent="0.3">
      <c r="B12" s="32">
        <v>1510</v>
      </c>
      <c r="C12" s="11">
        <v>44297</v>
      </c>
      <c r="D12" s="34" t="s">
        <v>7</v>
      </c>
      <c r="E12" s="33">
        <v>94</v>
      </c>
      <c r="F12" s="33">
        <v>501</v>
      </c>
      <c r="G12" s="33">
        <v>1061</v>
      </c>
      <c r="H12" s="33">
        <v>425</v>
      </c>
      <c r="I12" s="33">
        <f>$C$3-C12</f>
        <v>204</v>
      </c>
      <c r="J12" s="8">
        <f>(H12-E12)/I12</f>
        <v>1.6225490196078431</v>
      </c>
      <c r="T12" s="39">
        <v>505</v>
      </c>
      <c r="U12" s="37">
        <v>4</v>
      </c>
      <c r="V12" s="36">
        <v>84.5</v>
      </c>
      <c r="W12" s="36">
        <v>437.25</v>
      </c>
      <c r="X12" s="36">
        <v>204</v>
      </c>
      <c r="Y12" s="35">
        <v>1.7665348042487214</v>
      </c>
    </row>
    <row r="13" spans="1:25" ht="15" thickBot="1" x14ac:dyDescent="0.35">
      <c r="B13" s="32">
        <v>1511</v>
      </c>
      <c r="C13" s="11">
        <v>44303</v>
      </c>
      <c r="D13" s="34" t="s">
        <v>11</v>
      </c>
      <c r="E13" s="33">
        <v>58</v>
      </c>
      <c r="F13" s="33">
        <v>503</v>
      </c>
      <c r="G13" s="33">
        <v>925</v>
      </c>
      <c r="H13" s="33">
        <v>357</v>
      </c>
      <c r="I13" s="33">
        <f>$C$3-C13</f>
        <v>198</v>
      </c>
      <c r="J13" s="8">
        <f>(H13-E13)/I13</f>
        <v>1.5101010101010102</v>
      </c>
      <c r="T13" s="38" t="s">
        <v>11</v>
      </c>
      <c r="U13" s="37">
        <v>2</v>
      </c>
      <c r="V13" s="36">
        <v>76</v>
      </c>
      <c r="W13" s="36">
        <v>477</v>
      </c>
      <c r="X13" s="36">
        <v>244.5</v>
      </c>
      <c r="Y13" s="35">
        <v>1.645896122161945</v>
      </c>
    </row>
    <row r="14" spans="1:25" ht="15" thickBot="1" x14ac:dyDescent="0.35">
      <c r="B14" s="32">
        <v>1512</v>
      </c>
      <c r="C14" s="11">
        <v>44322</v>
      </c>
      <c r="D14" s="34" t="s">
        <v>7</v>
      </c>
      <c r="E14" s="33">
        <v>87</v>
      </c>
      <c r="F14" s="33">
        <v>505</v>
      </c>
      <c r="G14" s="33">
        <v>1203</v>
      </c>
      <c r="H14" s="33">
        <v>378</v>
      </c>
      <c r="I14" s="33">
        <f>$C$3-C14</f>
        <v>179</v>
      </c>
      <c r="J14" s="8">
        <f>(H14-E14)/I14</f>
        <v>1.6256983240223464</v>
      </c>
      <c r="M14" s="44" t="s">
        <v>14</v>
      </c>
      <c r="N14" s="43">
        <v>501</v>
      </c>
      <c r="O14" s="43">
        <v>503</v>
      </c>
      <c r="P14" s="43">
        <v>505</v>
      </c>
      <c r="Q14" s="42">
        <v>506</v>
      </c>
      <c r="T14" s="38" t="s">
        <v>7</v>
      </c>
      <c r="U14" s="37">
        <v>2</v>
      </c>
      <c r="V14" s="36">
        <v>93</v>
      </c>
      <c r="W14" s="36">
        <v>397.5</v>
      </c>
      <c r="X14" s="36">
        <v>163.5</v>
      </c>
      <c r="Y14" s="35">
        <v>1.8871734863354974</v>
      </c>
    </row>
    <row r="15" spans="1:25" x14ac:dyDescent="0.3">
      <c r="B15" s="32">
        <v>1513</v>
      </c>
      <c r="C15" s="11">
        <v>44333</v>
      </c>
      <c r="D15" s="34" t="s">
        <v>11</v>
      </c>
      <c r="E15" s="33">
        <v>58</v>
      </c>
      <c r="F15" s="33">
        <v>506</v>
      </c>
      <c r="G15" s="33">
        <v>1131</v>
      </c>
      <c r="H15" s="33">
        <v>379</v>
      </c>
      <c r="I15" s="33">
        <f>$C$3-C15</f>
        <v>168</v>
      </c>
      <c r="J15" s="8">
        <f>(H15-E15)/I15</f>
        <v>1.9107142857142858</v>
      </c>
      <c r="M15" s="41" t="s">
        <v>13</v>
      </c>
      <c r="N15" s="18">
        <f>COUNTIF($F$6:$F$19,N$14)</f>
        <v>4</v>
      </c>
      <c r="O15" s="18">
        <f>COUNTIF($F$6:$F$19,O$14)</f>
        <v>4</v>
      </c>
      <c r="P15" s="18">
        <f>COUNTIF($F$6:$F$19,P$14)</f>
        <v>4</v>
      </c>
      <c r="Q15" s="40">
        <f>COUNTIF($F$6:$F$19,Q$14)</f>
        <v>2</v>
      </c>
      <c r="T15" s="39">
        <v>506</v>
      </c>
      <c r="U15" s="37">
        <v>2</v>
      </c>
      <c r="V15" s="36">
        <v>75.5</v>
      </c>
      <c r="W15" s="36">
        <v>417</v>
      </c>
      <c r="X15" s="36">
        <v>189</v>
      </c>
      <c r="Y15" s="35">
        <v>1.8172619047619047</v>
      </c>
    </row>
    <row r="16" spans="1:25" x14ac:dyDescent="0.3">
      <c r="B16" s="32">
        <v>1514</v>
      </c>
      <c r="C16" s="11">
        <v>44337</v>
      </c>
      <c r="D16" s="34" t="s">
        <v>11</v>
      </c>
      <c r="E16" s="33">
        <v>65</v>
      </c>
      <c r="F16" s="33">
        <v>501</v>
      </c>
      <c r="G16" s="33">
        <v>936</v>
      </c>
      <c r="H16" s="33">
        <v>375</v>
      </c>
      <c r="I16" s="33">
        <f>$C$3-C16</f>
        <v>164</v>
      </c>
      <c r="J16" s="8">
        <f>(H16-E16)/I16</f>
        <v>1.8902439024390243</v>
      </c>
      <c r="M16" s="32" t="s">
        <v>12</v>
      </c>
      <c r="N16" s="9">
        <f>AVERAGEIF($F$6:$F$19,N$14,E$6:E$19)</f>
        <v>85.5</v>
      </c>
      <c r="O16" s="9">
        <f>AVERAGEIF($F$6:$F$19,O$14,E$6:E$19)</f>
        <v>72.75</v>
      </c>
      <c r="P16" s="9">
        <f>AVERAGEIF($F$6:$F$19,P$14,E$6:E$19)</f>
        <v>84.5</v>
      </c>
      <c r="Q16" s="31">
        <f>AVERAGEIF($F$6:$F$19,Q$14,E$6:E$19)</f>
        <v>75.5</v>
      </c>
      <c r="T16" s="38" t="s">
        <v>11</v>
      </c>
      <c r="U16" s="37">
        <v>1</v>
      </c>
      <c r="V16" s="36">
        <v>58</v>
      </c>
      <c r="W16" s="36">
        <v>379</v>
      </c>
      <c r="X16" s="36">
        <v>168</v>
      </c>
      <c r="Y16" s="35">
        <v>1.9107142857142858</v>
      </c>
    </row>
    <row r="17" spans="1:25" x14ac:dyDescent="0.3">
      <c r="B17" s="32">
        <v>1515</v>
      </c>
      <c r="C17" s="11">
        <v>44344</v>
      </c>
      <c r="D17" s="34" t="s">
        <v>7</v>
      </c>
      <c r="E17" s="33">
        <v>73</v>
      </c>
      <c r="F17" s="33">
        <v>501</v>
      </c>
      <c r="G17" s="33">
        <v>1325</v>
      </c>
      <c r="H17" s="33">
        <v>410</v>
      </c>
      <c r="I17" s="33">
        <f>$C$3-C17</f>
        <v>157</v>
      </c>
      <c r="J17" s="8">
        <f>(H17-E17)/I17</f>
        <v>2.1464968152866244</v>
      </c>
      <c r="M17" s="32" t="s">
        <v>10</v>
      </c>
      <c r="N17" s="9">
        <f>AVERAGEIF($F$6:$F$19,N$14,$H6:$H19)</f>
        <v>421.25</v>
      </c>
      <c r="O17" s="9">
        <f>AVERAGEIF($F$6:$F$19,O$14,$H6:$H19)</f>
        <v>411</v>
      </c>
      <c r="P17" s="9">
        <f>AVERAGEIF($F$6:$F$19,P$14,$H6:$H19)</f>
        <v>437.25</v>
      </c>
      <c r="Q17" s="31">
        <f>AVERAGEIF($F$6:$F$19,Q$14,$H6:$H19)</f>
        <v>417</v>
      </c>
      <c r="T17" s="38" t="s">
        <v>7</v>
      </c>
      <c r="U17" s="37">
        <v>1</v>
      </c>
      <c r="V17" s="36">
        <v>93</v>
      </c>
      <c r="W17" s="36">
        <v>455</v>
      </c>
      <c r="X17" s="36">
        <v>210</v>
      </c>
      <c r="Y17" s="35">
        <v>1.7238095238095239</v>
      </c>
    </row>
    <row r="18" spans="1:25" ht="15" thickBot="1" x14ac:dyDescent="0.35">
      <c r="B18" s="32">
        <v>1516</v>
      </c>
      <c r="C18" s="11">
        <v>44346</v>
      </c>
      <c r="D18" s="34" t="s">
        <v>7</v>
      </c>
      <c r="E18" s="33">
        <v>87</v>
      </c>
      <c r="F18" s="33">
        <v>503</v>
      </c>
      <c r="G18" s="33">
        <v>923</v>
      </c>
      <c r="H18" s="33">
        <v>395</v>
      </c>
      <c r="I18" s="33">
        <f>$C$3-C18</f>
        <v>155</v>
      </c>
      <c r="J18" s="8">
        <f>(H18-E18)/I18</f>
        <v>1.9870967741935484</v>
      </c>
      <c r="M18" s="32" t="s">
        <v>9</v>
      </c>
      <c r="N18" s="9">
        <f>AVERAGEIF($F$6:$F$19,N$14,$I$6:$I$19)</f>
        <v>184.5</v>
      </c>
      <c r="O18" s="9">
        <f>AVERAGEIF($F$6:$F$19,O$14,$I$6:$I$19)</f>
        <v>199</v>
      </c>
      <c r="P18" s="9">
        <f>AVERAGEIF($F$6:$F$19,P$14,$I$6:$I$19)</f>
        <v>204</v>
      </c>
      <c r="Q18" s="31">
        <f>AVERAGEIF($F$6:$F$19,Q$14,$I$6:$I$19)</f>
        <v>189</v>
      </c>
      <c r="T18" s="30" t="s">
        <v>8</v>
      </c>
      <c r="U18" s="29">
        <v>14</v>
      </c>
      <c r="V18" s="28">
        <v>80.142857142857139</v>
      </c>
      <c r="W18" s="28">
        <v>422.28571428571428</v>
      </c>
      <c r="X18" s="28">
        <v>194.85714285714286</v>
      </c>
      <c r="Y18" s="27">
        <v>1.7809958820843759</v>
      </c>
    </row>
    <row r="19" spans="1:25" ht="15" thickBot="1" x14ac:dyDescent="0.35">
      <c r="B19" s="26">
        <v>1517</v>
      </c>
      <c r="C19" s="25">
        <v>44353</v>
      </c>
      <c r="D19" s="24" t="s">
        <v>7</v>
      </c>
      <c r="E19" s="23">
        <v>99</v>
      </c>
      <c r="F19" s="23">
        <v>505</v>
      </c>
      <c r="G19" s="23">
        <v>994</v>
      </c>
      <c r="H19" s="23">
        <v>417</v>
      </c>
      <c r="I19" s="23">
        <f>$C$3-C19</f>
        <v>148</v>
      </c>
      <c r="J19" s="22">
        <f>(H19-E19)/I19</f>
        <v>2.1486486486486487</v>
      </c>
      <c r="M19" s="21" t="s">
        <v>6</v>
      </c>
      <c r="N19" s="20">
        <f>AVERAGEIF($F$6:$F$19,N$14,$J$6:$J$19)</f>
        <v>1.8432261902019178</v>
      </c>
      <c r="O19" s="20">
        <f>AVERAGEIF($F$6:$F$19,O$14,$J$6:$J$19)</f>
        <v>1.7150936404637245</v>
      </c>
      <c r="P19" s="20">
        <f>AVERAGEIF($F$6:$F$19,P$14,$J$6:$J$19)</f>
        <v>1.7665348042487214</v>
      </c>
      <c r="Q19" s="2">
        <f>AVERAGEIF($F$6:$F$19,Q$14,$J$6:$J$19)</f>
        <v>1.8172619047619047</v>
      </c>
    </row>
    <row r="20" spans="1:25" x14ac:dyDescent="0.3">
      <c r="A20" s="19" t="s">
        <v>5</v>
      </c>
      <c r="B20" s="17"/>
      <c r="C20" s="18"/>
      <c r="D20" s="17"/>
      <c r="E20" s="15">
        <f>AVERAGE(E6:E19)</f>
        <v>80.142857142857139</v>
      </c>
      <c r="F20" s="16"/>
      <c r="G20" s="16"/>
      <c r="H20" s="15">
        <f>AVERAGE(H6:H19)</f>
        <v>422.28571428571428</v>
      </c>
      <c r="I20" s="15">
        <f>AVERAGE(I6:I19)</f>
        <v>194.85714285714286</v>
      </c>
      <c r="J20" s="14">
        <f>AVERAGE(J6:J19)</f>
        <v>1.7809958820843761</v>
      </c>
    </row>
    <row r="21" spans="1:25" x14ac:dyDescent="0.3">
      <c r="A21" s="13" t="s">
        <v>4</v>
      </c>
      <c r="B21" s="12"/>
      <c r="C21" s="11">
        <f>MIN(C$6:C$19)</f>
        <v>44249</v>
      </c>
      <c r="D21" s="10"/>
      <c r="E21" s="9">
        <f>MIN(E$6:E$19)</f>
        <v>52</v>
      </c>
      <c r="F21" s="10"/>
      <c r="G21" s="10"/>
      <c r="H21" s="9">
        <f>MIN(H$6:H$19)</f>
        <v>357</v>
      </c>
      <c r="I21" s="9">
        <f>MIN(I$6:I$19)</f>
        <v>148</v>
      </c>
      <c r="J21" s="8">
        <f>MIN(J$6:J$19)</f>
        <v>1.4563492063492063</v>
      </c>
    </row>
    <row r="22" spans="1:25" ht="15" thickBot="1" x14ac:dyDescent="0.35">
      <c r="A22" s="7" t="s">
        <v>3</v>
      </c>
      <c r="B22" s="6"/>
      <c r="C22" s="5">
        <f>MAX(C$6:C$19)</f>
        <v>44353</v>
      </c>
      <c r="D22" s="4"/>
      <c r="E22" s="3">
        <f>MAX(E$6:E$19)</f>
        <v>110</v>
      </c>
      <c r="F22" s="4"/>
      <c r="G22" s="4"/>
      <c r="H22" s="3">
        <f>MAX(H$6:H$19)</f>
        <v>490</v>
      </c>
      <c r="I22" s="3">
        <f>MAX(I$6:I$19)</f>
        <v>252</v>
      </c>
      <c r="J22" s="2">
        <f>MAX(J$6:J$19)</f>
        <v>2.1486486486486487</v>
      </c>
    </row>
    <row r="24" spans="1:25" x14ac:dyDescent="0.3">
      <c r="A24" s="1" t="s">
        <v>2</v>
      </c>
      <c r="C24">
        <f>C22-C21</f>
        <v>104</v>
      </c>
      <c r="D24" t="s">
        <v>1</v>
      </c>
    </row>
    <row r="25" spans="1:25" x14ac:dyDescent="0.3">
      <c r="A25" s="1"/>
    </row>
  </sheetData>
  <pageMargins left="0.7" right="0.7" top="0.75" bottom="0.75" header="0.3" footer="0.3"/>
  <pageSetup orientation="portrait" horizontalDpi="4294967293" vertic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Herd Records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Rothwell, Marie</dc:creator>
  <cp:lastModifiedBy>Rothwell, Marie</cp:lastModifiedBy>
  <dcterms:created xsi:type="dcterms:W3CDTF">2024-02-01T19:16:19Z</dcterms:created>
  <dcterms:modified xsi:type="dcterms:W3CDTF">2024-02-01T19:22:01Z</dcterms:modified>
</cp:coreProperties>
</file>