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cg133\Box\Dairy Business Mgmt Team Files\beef margin presentation\"/>
    </mc:Choice>
  </mc:AlternateContent>
  <xr:revisionPtr revIDLastSave="0" documentId="13_ncr:1_{1DE1F606-21DC-48FE-9264-DBF106DB67D8}" xr6:coauthVersionLast="44" xr6:coauthVersionMax="44" xr10:uidLastSave="{00000000-0000-0000-0000-000000000000}"/>
  <bookViews>
    <workbookView xWindow="19080" yWindow="-120" windowWidth="19440" windowHeight="15000" xr2:uid="{00000000-000D-0000-FFFF-FFFF00000000}"/>
  </bookViews>
  <sheets>
    <sheet name="Breakeven Cost" sheetId="1" r:id="rId1"/>
  </sheets>
  <externalReferences>
    <externalReference r:id="rId2"/>
    <externalReference r:id="rId3"/>
  </externalReferences>
  <definedNames>
    <definedName name="bag_density" localSheetId="0">#REF!</definedName>
    <definedName name="bag_density">#REF!</definedName>
    <definedName name="blendbal" localSheetId="0">'[1]Rations and Crops'!$DS$3</definedName>
    <definedName name="blendbal">'[2]Rations and Crops'!$DS$3</definedName>
    <definedName name="Complete" localSheetId="0">'[1]Rations and Crops'!$D$183:$D$195</definedName>
    <definedName name="Complete">'[2]Rations and Crops'!$D$183:$D$195</definedName>
    <definedName name="Concentrates" localSheetId="0">'[1]Rations and Crops'!$D$130:$D$181</definedName>
    <definedName name="Concentrates">'[2]Rations and Crops'!$D$130:$D$181</definedName>
    <definedName name="cropcostvertical" localSheetId="0">'[1]Rations and Crops'!$M$102:$M$112</definedName>
    <definedName name="cropcostvertical">'[2]Rations and Crops'!$M$102:$M$112</definedName>
    <definedName name="Depth" localSheetId="0">#REF!</definedName>
    <definedName name="Depth">#REF!</definedName>
    <definedName name="Energy_and_Protein_Primary_Sources">!IC1</definedName>
    <definedName name="Feed_Inventory_Information" localSheetId="0">#REF!</definedName>
    <definedName name="Feed_Inventory_Information">#REF!</definedName>
    <definedName name="Feeds_Alpha_List" localSheetId="0">'[1]Rations and Crops'!$I$102:$I$248</definedName>
    <definedName name="Feeds_Alpha_List">'[2]Rations and Crops'!$I$102:$I$248</definedName>
    <definedName name="Feeds_Used_in_Rations" localSheetId="0">#REF!</definedName>
    <definedName name="Feeds_Used_in_Rations">#REF!</definedName>
    <definedName name="Feeds_Used_Print" localSheetId="0">#REF!</definedName>
    <definedName name="Feeds_Used_Print">#REF!</definedName>
    <definedName name="Forage" localSheetId="0">'[1]Rations and Crops'!$B$125:$B$202</definedName>
    <definedName name="Forage">'[2]Rations and Crops'!$B$125:$B$202</definedName>
    <definedName name="ForSubs" localSheetId="0">'[1]Rations and Crops'!$D$125:$D$128</definedName>
    <definedName name="ForSubs">'[2]Rations and Crops'!$D$125:$D$128</definedName>
    <definedName name="General_Information" localSheetId="0">#REF!</definedName>
    <definedName name="General_Information">#REF!</definedName>
    <definedName name="Header_Row" localSheetId="0">ROW(#REF!)</definedName>
    <definedName name="Header_Row">ROW(#REF!)</definedName>
    <definedName name="Historical_Basis_Information__Class_I_and_Class_III_Milk_Price_Compared_to_New_Holland__PA_and_Mount_Holly_Springs__PA" localSheetId="0">#REF!</definedName>
    <definedName name="Last_Row" localSheetId="0">#N/A</definedName>
    <definedName name="Last_Row">#N/A</definedName>
    <definedName name="last_row2">#N/A</definedName>
    <definedName name="Milking_Cows">!$I$1</definedName>
    <definedName name="Number_of_Payments" localSheetId="0">MATCH(0.01,[0]!End_Bal,-1)+1</definedName>
    <definedName name="Number_of_Payments">MATCH(0.01,[0]!End_Bal,-1)+1</definedName>
    <definedName name="Number_of_Payments2" localSheetId="0">MATCH(0.01,[0]!End_Bal,-1)+1</definedName>
    <definedName name="Number_of_Payments2">MATCH(0.01,[0]!End_Bal,-1)+1</definedName>
    <definedName name="number_of_Payments3">#N/A</definedName>
    <definedName name="Payment_Date" localSheetId="0">DATE(YEAR([0]!Loan_Start),MONTH([0]!Loan_Start)+Payment_Number,DAY([0]!Loan_Start))</definedName>
    <definedName name="Payment_Date">DATE(YEAR([0]!Loan_Start),MONTH([0]!Loan_Start)+Payment_Number,DAY([0]!Loan_Start))</definedName>
    <definedName name="Payment_Date2">#N/A</definedName>
    <definedName name="_xlnm.Print_Area" localSheetId="0">'Breakeven Cost'!$B$1:$I$117</definedName>
    <definedName name="Print_Area_Reset" localSheetId="0">OFFSET([0]!Full_Print,0,0,'Breakeven Cost'!Last_Row)</definedName>
    <definedName name="Print_Area_Reset">OFFSET([0]!Full_Print,0,0,Last_Row)</definedName>
    <definedName name="Print_Area_Reset2">#N/A</definedName>
    <definedName name="PSULogo">"Picture 32"</definedName>
    <definedName name="Returns">!$AG$1</definedName>
    <definedName name="Silo_Capacity_Estimator" localSheetId="0">#REF!</definedName>
    <definedName name="Silo_Capacity_Estimator">#REF!</definedName>
    <definedName name="Silo_Capacity_Print" localSheetId="0">#REF!</definedName>
    <definedName name="Silo_Capacity_Print">#REF!</definedName>
    <definedName name="Total_Payment" localSheetId="0">Scheduled_Payment+Extra_Payment</definedName>
    <definedName name="Total_Payment">Scheduled_Payment+Extra_Payment</definedName>
    <definedName name="Total_Payment2" localSheetId="0">Scheduled_Payment+Extra_Payment</definedName>
    <definedName name="Total_Payment2">Scheduled_Payment+Extra_Payment</definedName>
    <definedName name="Values_Entered" localSheetId="0">IF([0]!Loan_Amount*[0]!Interest_Rate*[0]!Loan_Years*[0]!Loan_Start&gt;0,1,0)</definedName>
    <definedName name="Values_Entered">IF([0]!Loan_Amount*[0]!Interest_Rate*[0]!Loan_Years*[0]!Loan_Start&gt;0,1,0)</definedName>
    <definedName name="Values_Entered2">#N/A</definedName>
    <definedName name="Youngstock">!$X$1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1" l="1"/>
  <c r="H51" i="1"/>
  <c r="C94" i="1" l="1"/>
  <c r="C86" i="1"/>
  <c r="C5" i="1"/>
  <c r="C55" i="1" l="1"/>
  <c r="G22" i="1"/>
  <c r="F22" i="1"/>
  <c r="C22" i="1"/>
  <c r="H113" i="1" l="1"/>
  <c r="H107" i="1"/>
  <c r="E108" i="1"/>
  <c r="H8" i="1" l="1"/>
  <c r="H9" i="1"/>
  <c r="H10" i="1"/>
  <c r="H12" i="1"/>
  <c r="H13" i="1"/>
  <c r="H14" i="1"/>
  <c r="H15" i="1"/>
  <c r="H17" i="1"/>
  <c r="H18" i="1"/>
  <c r="H19" i="1"/>
  <c r="H20" i="1"/>
  <c r="H21" i="1"/>
  <c r="G97" i="1" l="1"/>
  <c r="F97" i="1"/>
  <c r="E97" i="1"/>
  <c r="D97" i="1"/>
  <c r="C95" i="1"/>
  <c r="H109" i="1" s="1"/>
  <c r="H94" i="1"/>
  <c r="C91" i="1"/>
  <c r="E109" i="1" s="1"/>
  <c r="H90" i="1"/>
  <c r="G87" i="1"/>
  <c r="F87" i="1"/>
  <c r="E87" i="1"/>
  <c r="D87" i="1"/>
  <c r="C87" i="1"/>
  <c r="H108" i="1" s="1"/>
  <c r="G83" i="1"/>
  <c r="F83" i="1"/>
  <c r="E83" i="1"/>
  <c r="D83" i="1"/>
  <c r="C83" i="1"/>
  <c r="H82" i="1"/>
  <c r="H86" i="1"/>
  <c r="H75" i="1"/>
  <c r="H74" i="1"/>
  <c r="G76" i="1"/>
  <c r="F76" i="1"/>
  <c r="E76" i="1"/>
  <c r="D76" i="1"/>
  <c r="C76" i="1"/>
  <c r="H69" i="1"/>
  <c r="H68" i="1"/>
  <c r="H67" i="1"/>
  <c r="H66" i="1"/>
  <c r="H65" i="1"/>
  <c r="H64" i="1"/>
  <c r="H63" i="1"/>
  <c r="H62" i="1"/>
  <c r="H61" i="1"/>
  <c r="H60" i="1"/>
  <c r="H59" i="1"/>
  <c r="G70" i="1"/>
  <c r="F70" i="1"/>
  <c r="E70" i="1"/>
  <c r="D70" i="1"/>
  <c r="C70" i="1"/>
  <c r="H54" i="1"/>
  <c r="H53" i="1"/>
  <c r="H52" i="1"/>
  <c r="H49" i="1"/>
  <c r="H48" i="1"/>
  <c r="H47" i="1"/>
  <c r="G55" i="1"/>
  <c r="F55" i="1"/>
  <c r="E55" i="1"/>
  <c r="D55" i="1"/>
  <c r="G44" i="1"/>
  <c r="F44" i="1"/>
  <c r="E44" i="1"/>
  <c r="D44" i="1"/>
  <c r="C44" i="1"/>
  <c r="H43" i="1"/>
  <c r="H42" i="1"/>
  <c r="H39" i="1"/>
  <c r="H38" i="1"/>
  <c r="H37" i="1"/>
  <c r="H36" i="1"/>
  <c r="H35" i="1"/>
  <c r="G40" i="1"/>
  <c r="F40" i="1"/>
  <c r="E40" i="1"/>
  <c r="D40" i="1"/>
  <c r="C40" i="1"/>
  <c r="G30" i="1"/>
  <c r="F30" i="1"/>
  <c r="C30" i="1"/>
  <c r="E106" i="1" s="1"/>
  <c r="H29" i="1"/>
  <c r="H28" i="1"/>
  <c r="H27" i="1"/>
  <c r="H26" i="1"/>
  <c r="H25" i="1"/>
  <c r="H24" i="1"/>
  <c r="H22" i="1"/>
  <c r="H5" i="1"/>
  <c r="I13" i="1" s="1"/>
  <c r="E114" i="1" l="1"/>
  <c r="H106" i="1"/>
  <c r="H114" i="1" s="1"/>
  <c r="I29" i="1"/>
  <c r="I35" i="1"/>
  <c r="I54" i="1"/>
  <c r="I61" i="1"/>
  <c r="I69" i="1"/>
  <c r="H87" i="1"/>
  <c r="I86" i="1"/>
  <c r="I87" i="1" s="1"/>
  <c r="I21" i="1"/>
  <c r="I36" i="1"/>
  <c r="I15" i="1"/>
  <c r="I62" i="1"/>
  <c r="I14" i="1"/>
  <c r="I63" i="1"/>
  <c r="I24" i="1"/>
  <c r="I37" i="1"/>
  <c r="I47" i="1"/>
  <c r="I64" i="1"/>
  <c r="I17" i="1"/>
  <c r="I38" i="1"/>
  <c r="I48" i="1"/>
  <c r="I65" i="1"/>
  <c r="H91" i="1"/>
  <c r="I90" i="1"/>
  <c r="I91" i="1" s="1"/>
  <c r="I8" i="1"/>
  <c r="I10" i="1"/>
  <c r="I26" i="1"/>
  <c r="I39" i="1"/>
  <c r="I49" i="1"/>
  <c r="I66" i="1"/>
  <c r="I18" i="1"/>
  <c r="I20" i="1"/>
  <c r="I46" i="1"/>
  <c r="I27" i="1"/>
  <c r="I42" i="1"/>
  <c r="I52" i="1"/>
  <c r="I59" i="1"/>
  <c r="I67" i="1"/>
  <c r="I74" i="1"/>
  <c r="H95" i="1"/>
  <c r="I94" i="1"/>
  <c r="I95" i="1" s="1"/>
  <c r="I9" i="1"/>
  <c r="I12" i="1"/>
  <c r="H83" i="1"/>
  <c r="I82" i="1"/>
  <c r="I83" i="1" s="1"/>
  <c r="I25" i="1"/>
  <c r="I28" i="1"/>
  <c r="I43" i="1"/>
  <c r="I53" i="1"/>
  <c r="I60" i="1"/>
  <c r="I68" i="1"/>
  <c r="I75" i="1"/>
  <c r="I19" i="1"/>
  <c r="H44" i="1"/>
  <c r="H76" i="1"/>
  <c r="H30" i="1"/>
  <c r="C78" i="1"/>
  <c r="C79" i="1" s="1"/>
  <c r="C97" i="1" s="1"/>
  <c r="H40" i="1"/>
  <c r="H70" i="1"/>
  <c r="H55" i="1"/>
  <c r="H116" i="1" l="1"/>
  <c r="I76" i="1"/>
  <c r="I40" i="1"/>
  <c r="I22" i="1"/>
  <c r="I30" i="1" s="1"/>
  <c r="I100" i="1" s="1"/>
  <c r="I44" i="1"/>
  <c r="I55" i="1"/>
  <c r="I70" i="1"/>
  <c r="H78" i="1"/>
  <c r="I78" i="1" l="1"/>
  <c r="H79" i="1"/>
  <c r="H97" i="1" s="1"/>
  <c r="I79" i="1" l="1"/>
  <c r="I97" i="1" s="1"/>
  <c r="I99" i="1"/>
  <c r="I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</author>
  </authors>
  <commentList>
    <comment ref="A17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Rob:</t>
        </r>
        <r>
          <rPr>
            <sz val="9"/>
            <color indexed="81"/>
            <rFont val="Tahoma"/>
            <family val="2"/>
          </rPr>
          <t xml:space="preserve">
hidden: a159:e171
</t>
        </r>
      </text>
    </comment>
  </commentList>
</comments>
</file>

<file path=xl/sharedStrings.xml><?xml version="1.0" encoding="utf-8"?>
<sst xmlns="http://schemas.openxmlformats.org/spreadsheetml/2006/main" count="151" uniqueCount="116">
  <si>
    <t>Name:</t>
  </si>
  <si>
    <t>CASH INFLOWS:</t>
  </si>
  <si>
    <t>Accrual Total</t>
  </si>
  <si>
    <t>Beg Accts.</t>
  </si>
  <si>
    <t>End Accts.</t>
  </si>
  <si>
    <t>Cash Amount</t>
  </si>
  <si>
    <t>Receivable (-)</t>
  </si>
  <si>
    <t>Receivable (+)</t>
  </si>
  <si>
    <t>Cash</t>
  </si>
  <si>
    <t>Beg Prepaid</t>
  </si>
  <si>
    <t>End Prepaid</t>
  </si>
  <si>
    <t>CASH OUTFLOWS:</t>
  </si>
  <si>
    <t>Amount</t>
  </si>
  <si>
    <t>Expense (+)</t>
  </si>
  <si>
    <t>Expense (-)</t>
  </si>
  <si>
    <t>Payable (-)</t>
  </si>
  <si>
    <t>Payable (+)</t>
  </si>
  <si>
    <t>Total Purchased Feed</t>
  </si>
  <si>
    <t>Total Related Operating</t>
  </si>
  <si>
    <t>Total Family Living &amp; Income Taxes</t>
  </si>
  <si>
    <t>CAPITAL SALES</t>
  </si>
  <si>
    <t>Capital Sales</t>
  </si>
  <si>
    <t>CAPITAL PURCHASES</t>
  </si>
  <si>
    <t>Capital Purchases</t>
  </si>
  <si>
    <t>NEW BORROWING</t>
  </si>
  <si>
    <t>New Borrowing</t>
  </si>
  <si>
    <t>LOAN PAYMENTS (Principal &amp; Interest)</t>
  </si>
  <si>
    <t>Loan Payments</t>
  </si>
  <si>
    <t>Total Outflow</t>
  </si>
  <si>
    <t>Cull cow sales</t>
  </si>
  <si>
    <t>Custom work income</t>
  </si>
  <si>
    <t>Other farm income</t>
  </si>
  <si>
    <t>TOTAL INFLOW</t>
  </si>
  <si>
    <t>Crop Direct Costs:</t>
  </si>
  <si>
    <t>Seed</t>
  </si>
  <si>
    <t>Fertilizer</t>
  </si>
  <si>
    <t>Chemical</t>
  </si>
  <si>
    <t>Crop Custom Hire</t>
  </si>
  <si>
    <t>Land rent</t>
  </si>
  <si>
    <t>Total Crop Direct Costs</t>
  </si>
  <si>
    <t>Breeding &amp; Registration</t>
  </si>
  <si>
    <t>Veterinary &amp; Medicine</t>
  </si>
  <si>
    <t>Supplies</t>
  </si>
  <si>
    <t>Bedding</t>
  </si>
  <si>
    <t>Related Operating Expenses:</t>
  </si>
  <si>
    <t>Fuel and oil</t>
  </si>
  <si>
    <t>Repairs</t>
  </si>
  <si>
    <t>Hired labor, withholding, ins.</t>
  </si>
  <si>
    <t>Machinery leases</t>
  </si>
  <si>
    <t>Building leases</t>
  </si>
  <si>
    <t>Real estate taxes</t>
  </si>
  <si>
    <t>Farm insurance</t>
  </si>
  <si>
    <t>Utilities</t>
  </si>
  <si>
    <t>Dues and professional fees</t>
  </si>
  <si>
    <t>Miscellaneous</t>
  </si>
  <si>
    <t>Family living/owner draw</t>
  </si>
  <si>
    <t>Income taxes</t>
  </si>
  <si>
    <t>Operating Surplus</t>
  </si>
  <si>
    <t>Total Capital Sales</t>
  </si>
  <si>
    <t>Total Capital Purchases</t>
  </si>
  <si>
    <t>Total New Borrowing</t>
  </si>
  <si>
    <t>Total Loan Payments</t>
  </si>
  <si>
    <t>Surplus or Deficit</t>
  </si>
  <si>
    <t>Continue on Back ==&gt;</t>
  </si>
  <si>
    <t>Total # Head</t>
  </si>
  <si>
    <t>Per lb. sales: Home raised</t>
  </si>
  <si>
    <t>Freezer beef</t>
  </si>
  <si>
    <t>Per Head Sales</t>
  </si>
  <si>
    <t>Purebred bull sales</t>
  </si>
  <si>
    <t>Purebred heifer sales</t>
  </si>
  <si>
    <t>Cull bull sales</t>
  </si>
  <si>
    <t>Cattle Sales Total</t>
  </si>
  <si>
    <t>Embryo/semen sales</t>
  </si>
  <si>
    <t>Govt. payments</t>
  </si>
  <si>
    <t>Crop sales - forage</t>
  </si>
  <si>
    <t>Crop sales - grain</t>
  </si>
  <si>
    <t xml:space="preserve">Purchased Feed: Forage </t>
  </si>
  <si>
    <t xml:space="preserve">Purchased Feed: Grain  </t>
  </si>
  <si>
    <t>Hauling (livestock and crops)</t>
  </si>
  <si>
    <t>Custom Hire (manure hauling, hoof trimming, etc.)</t>
  </si>
  <si>
    <t>Cattle Expenses</t>
  </si>
  <si>
    <t>Beef: Year-to-Date Totals with Accrual Adjustments</t>
  </si>
  <si>
    <t>Risk mgt.&amp; advertising</t>
  </si>
  <si>
    <t>Total Cattle Expenses</t>
  </si>
  <si>
    <t>Non-Beef Inflow</t>
  </si>
  <si>
    <t>Per Cow</t>
  </si>
  <si>
    <t>Beef Price Breakeven ($/head)</t>
  </si>
  <si>
    <t>Cash Accuracy Check</t>
  </si>
  <si>
    <t>Beginning cash balance</t>
  </si>
  <si>
    <t>Ending cash balance</t>
  </si>
  <si>
    <t>Gross cash farm income</t>
  </si>
  <si>
    <t>Total cash farm expense</t>
  </si>
  <si>
    <t>Personal income</t>
  </si>
  <si>
    <t>Family living expense</t>
  </si>
  <si>
    <t>Capital sales</t>
  </si>
  <si>
    <t>Capital purchases</t>
  </si>
  <si>
    <t>Money borrowed</t>
  </si>
  <si>
    <t>Loan payments</t>
  </si>
  <si>
    <t>Capital contributions</t>
  </si>
  <si>
    <t>Capital distributions</t>
  </si>
  <si>
    <t>Gifts and inheritances</t>
  </si>
  <si>
    <t>Gifts given</t>
  </si>
  <si>
    <t>Beginning personal savings</t>
  </si>
  <si>
    <t>Ending personal savings</t>
  </si>
  <si>
    <t>Total inflows</t>
  </si>
  <si>
    <t>Total outflows</t>
  </si>
  <si>
    <t>Discrepancy (inflows-outflows)</t>
  </si>
  <si>
    <t>(or apparent Family living)</t>
  </si>
  <si>
    <t>Per lb. sales: Purchased</t>
  </si>
  <si>
    <t>Finished Cattle</t>
  </si>
  <si>
    <t>Feeder Steers</t>
  </si>
  <si>
    <t>Feeder Heifers</t>
  </si>
  <si>
    <t>Purchased Cattle for Resale</t>
  </si>
  <si>
    <t>Feeder Calves</t>
  </si>
  <si>
    <t>Finishing Cattle</t>
  </si>
  <si>
    <t>Beef Operation - 2018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</si>
</sst>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n">
        <color indexed="64"/>
      </top>
      <bottom/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otted">
        <color indexed="64"/>
      </right>
      <top style="thick">
        <color indexed="64"/>
      </top>
      <bottom/>
      <diagonal/>
    </border>
    <border>
      <left style="dash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134">
    <xf numFmtId="164" fontId="0" fillId="0" borderId="0" xfId="0"/>
    <xf numFmtId="166" fontId="4" fillId="2" borderId="5" xfId="1" applyNumberFormat="1" applyFont="1" applyFill="1" applyBorder="1" applyProtection="1">
      <protection locked="0"/>
    </xf>
    <xf numFmtId="165" fontId="4" fillId="2" borderId="7" xfId="2" applyNumberFormat="1" applyFont="1" applyFill="1" applyBorder="1" applyProtection="1">
      <protection locked="0"/>
    </xf>
    <xf numFmtId="165" fontId="4" fillId="2" borderId="11" xfId="2" applyNumberFormat="1" applyFont="1" applyFill="1" applyBorder="1" applyProtection="1">
      <protection locked="0"/>
    </xf>
    <xf numFmtId="165" fontId="4" fillId="2" borderId="5" xfId="2" applyNumberFormat="1" applyFont="1" applyFill="1" applyBorder="1" applyProtection="1">
      <protection locked="0"/>
    </xf>
    <xf numFmtId="165" fontId="4" fillId="2" borderId="6" xfId="2" applyNumberFormat="1" applyFont="1" applyFill="1" applyBorder="1" applyProtection="1">
      <protection locked="0"/>
    </xf>
    <xf numFmtId="165" fontId="4" fillId="2" borderId="8" xfId="2" applyNumberFormat="1" applyFont="1" applyFill="1" applyBorder="1" applyProtection="1">
      <protection locked="0"/>
    </xf>
    <xf numFmtId="165" fontId="4" fillId="2" borderId="9" xfId="2" applyNumberFormat="1" applyFont="1" applyFill="1" applyBorder="1" applyProtection="1">
      <protection locked="0"/>
    </xf>
    <xf numFmtId="165" fontId="4" fillId="2" borderId="4" xfId="2" applyNumberFormat="1" applyFont="1" applyFill="1" applyBorder="1" applyProtection="1">
      <protection locked="0"/>
    </xf>
    <xf numFmtId="165" fontId="6" fillId="0" borderId="12" xfId="2" applyNumberFormat="1" applyFont="1" applyBorder="1"/>
    <xf numFmtId="165" fontId="6" fillId="0" borderId="15" xfId="2" applyNumberFormat="1" applyFont="1" applyBorder="1"/>
    <xf numFmtId="165" fontId="6" fillId="0" borderId="16" xfId="2" applyNumberFormat="1" applyFont="1" applyBorder="1"/>
    <xf numFmtId="165" fontId="6" fillId="0" borderId="0" xfId="2" applyNumberFormat="1" applyFont="1"/>
    <xf numFmtId="165" fontId="4" fillId="2" borderId="10" xfId="2" applyNumberFormat="1" applyFont="1" applyFill="1" applyBorder="1" applyProtection="1">
      <protection locked="0"/>
    </xf>
    <xf numFmtId="165" fontId="3" fillId="0" borderId="0" xfId="2" applyNumberFormat="1" applyFont="1" applyAlignment="1">
      <alignment horizontal="right"/>
    </xf>
    <xf numFmtId="165" fontId="0" fillId="0" borderId="0" xfId="2" applyNumberFormat="1" applyFont="1"/>
    <xf numFmtId="165" fontId="4" fillId="0" borderId="1" xfId="2" applyNumberFormat="1" applyFont="1" applyBorder="1"/>
    <xf numFmtId="164" fontId="4" fillId="0" borderId="1" xfId="0" applyFont="1" applyBorder="1"/>
    <xf numFmtId="164" fontId="5" fillId="0" borderId="0" xfId="0" applyFont="1" applyAlignment="1">
      <alignment horizontal="center"/>
    </xf>
    <xf numFmtId="164" fontId="4" fillId="0" borderId="0" xfId="0" applyFont="1"/>
    <xf numFmtId="165" fontId="4" fillId="0" borderId="0" xfId="2" applyNumberFormat="1" applyFont="1"/>
    <xf numFmtId="164" fontId="6" fillId="0" borderId="0" xfId="0" applyFont="1"/>
    <xf numFmtId="165" fontId="4" fillId="0" borderId="3" xfId="2" applyNumberFormat="1" applyFont="1" applyBorder="1"/>
    <xf numFmtId="49" fontId="6" fillId="0" borderId="4" xfId="2" applyNumberFormat="1" applyFont="1" applyBorder="1" applyAlignment="1">
      <alignment horizontal="center" wrapText="1"/>
    </xf>
    <xf numFmtId="164" fontId="4" fillId="0" borderId="0" xfId="0" applyFont="1" applyAlignment="1">
      <alignment horizontal="left" indent="1"/>
    </xf>
    <xf numFmtId="165" fontId="6" fillId="0" borderId="3" xfId="2" applyNumberFormat="1" applyFont="1" applyBorder="1"/>
    <xf numFmtId="164" fontId="4" fillId="0" borderId="1" xfId="0" applyFont="1" applyBorder="1" applyAlignment="1">
      <alignment horizontal="left" indent="1"/>
    </xf>
    <xf numFmtId="165" fontId="6" fillId="0" borderId="9" xfId="2" applyNumberFormat="1" applyFont="1" applyBorder="1"/>
    <xf numFmtId="165" fontId="4" fillId="0" borderId="9" xfId="2" applyNumberFormat="1" applyFont="1" applyBorder="1"/>
    <xf numFmtId="165" fontId="6" fillId="0" borderId="1" xfId="2" applyNumberFormat="1" applyFont="1" applyBorder="1"/>
    <xf numFmtId="165" fontId="4" fillId="0" borderId="4" xfId="2" applyNumberFormat="1" applyFont="1" applyBorder="1"/>
    <xf numFmtId="165" fontId="4" fillId="0" borderId="13" xfId="2" applyNumberFormat="1" applyFont="1" applyBorder="1"/>
    <xf numFmtId="165" fontId="6" fillId="0" borderId="13" xfId="2" applyNumberFormat="1" applyFont="1" applyBorder="1"/>
    <xf numFmtId="164" fontId="6" fillId="0" borderId="1" xfId="0" applyFont="1" applyBorder="1"/>
    <xf numFmtId="165" fontId="4" fillId="0" borderId="12" xfId="2" applyNumberFormat="1" applyFont="1" applyBorder="1"/>
    <xf numFmtId="164" fontId="4" fillId="0" borderId="0" xfId="0" applyFont="1" applyAlignment="1">
      <alignment horizontal="left" indent="2"/>
    </xf>
    <xf numFmtId="165" fontId="4" fillId="0" borderId="6" xfId="2" applyNumberFormat="1" applyFont="1" applyBorder="1"/>
    <xf numFmtId="164" fontId="4" fillId="0" borderId="1" xfId="0" applyFont="1" applyBorder="1" applyAlignment="1">
      <alignment horizontal="left" indent="2"/>
    </xf>
    <xf numFmtId="164" fontId="6" fillId="0" borderId="0" xfId="0" applyFont="1" applyAlignment="1">
      <alignment horizontal="left" indent="1"/>
    </xf>
    <xf numFmtId="164" fontId="6" fillId="0" borderId="0" xfId="0" applyFont="1" applyAlignment="1">
      <alignment horizontal="left"/>
    </xf>
    <xf numFmtId="49" fontId="6" fillId="0" borderId="17" xfId="2" applyNumberFormat="1" applyFont="1" applyBorder="1" applyAlignment="1">
      <alignment horizontal="center" wrapText="1"/>
    </xf>
    <xf numFmtId="165" fontId="4" fillId="0" borderId="18" xfId="2" applyNumberFormat="1" applyFont="1" applyBorder="1"/>
    <xf numFmtId="165" fontId="4" fillId="0" borderId="19" xfId="2" applyNumberFormat="1" applyFont="1" applyBorder="1"/>
    <xf numFmtId="165" fontId="6" fillId="0" borderId="17" xfId="2" applyNumberFormat="1" applyFont="1" applyBorder="1"/>
    <xf numFmtId="165" fontId="6" fillId="3" borderId="5" xfId="2" applyNumberFormat="1" applyFont="1" applyFill="1" applyBorder="1"/>
    <xf numFmtId="165" fontId="4" fillId="0" borderId="5" xfId="2" applyNumberFormat="1" applyFont="1" applyBorder="1"/>
    <xf numFmtId="165" fontId="6" fillId="3" borderId="18" xfId="2" applyNumberFormat="1" applyFont="1" applyFill="1" applyBorder="1"/>
    <xf numFmtId="164" fontId="7" fillId="0" borderId="1" xfId="0" applyFont="1" applyBorder="1"/>
    <xf numFmtId="165" fontId="7" fillId="0" borderId="9" xfId="2" applyNumberFormat="1" applyFont="1" applyBorder="1"/>
    <xf numFmtId="165" fontId="7" fillId="0" borderId="19" xfId="2" applyNumberFormat="1" applyFont="1" applyBorder="1"/>
    <xf numFmtId="165" fontId="4" fillId="0" borderId="2" xfId="2" applyNumberFormat="1" applyFont="1" applyBorder="1"/>
    <xf numFmtId="165" fontId="4" fillId="0" borderId="15" xfId="2" applyNumberFormat="1" applyFont="1" applyBorder="1"/>
    <xf numFmtId="165" fontId="4" fillId="0" borderId="16" xfId="2" applyNumberFormat="1" applyFont="1" applyBorder="1"/>
    <xf numFmtId="164" fontId="7" fillId="0" borderId="0" xfId="0" applyFont="1"/>
    <xf numFmtId="165" fontId="7" fillId="0" borderId="12" xfId="0" applyNumberFormat="1" applyFont="1" applyBorder="1"/>
    <xf numFmtId="164" fontId="2" fillId="0" borderId="0" xfId="0" applyFont="1"/>
    <xf numFmtId="164" fontId="8" fillId="0" borderId="0" xfId="0" applyFont="1"/>
    <xf numFmtId="165" fontId="8" fillId="0" borderId="0" xfId="2" applyNumberFormat="1" applyFont="1"/>
    <xf numFmtId="37" fontId="8" fillId="0" borderId="0" xfId="0" applyNumberFormat="1" applyFont="1"/>
    <xf numFmtId="165" fontId="9" fillId="0" borderId="0" xfId="2" applyNumberFormat="1" applyFont="1"/>
    <xf numFmtId="164" fontId="9" fillId="0" borderId="0" xfId="0" applyFont="1"/>
    <xf numFmtId="165" fontId="4" fillId="2" borderId="1" xfId="2" applyNumberFormat="1" applyFont="1" applyFill="1" applyBorder="1" applyProtection="1">
      <protection locked="0"/>
    </xf>
    <xf numFmtId="165" fontId="4" fillId="2" borderId="20" xfId="2" applyNumberFormat="1" applyFont="1" applyFill="1" applyBorder="1" applyProtection="1">
      <protection locked="0"/>
    </xf>
    <xf numFmtId="166" fontId="4" fillId="0" borderId="21" xfId="1" applyNumberFormat="1" applyFont="1" applyBorder="1" applyProtection="1">
      <protection locked="0"/>
    </xf>
    <xf numFmtId="166" fontId="4" fillId="0" borderId="14" xfId="1" applyNumberFormat="1" applyFont="1" applyBorder="1"/>
    <xf numFmtId="164" fontId="4" fillId="0" borderId="2" xfId="0" applyFont="1" applyBorder="1" applyAlignment="1">
      <alignment horizontal="left" indent="1"/>
    </xf>
    <xf numFmtId="165" fontId="4" fillId="0" borderId="16" xfId="2" applyNumberFormat="1" applyFont="1" applyBorder="1" applyProtection="1">
      <protection locked="0"/>
    </xf>
    <xf numFmtId="165" fontId="6" fillId="0" borderId="9" xfId="2" applyNumberFormat="1" applyFont="1" applyBorder="1" applyProtection="1">
      <protection locked="0"/>
    </xf>
    <xf numFmtId="166" fontId="4" fillId="0" borderId="4" xfId="1" applyNumberFormat="1" applyFont="1" applyBorder="1"/>
    <xf numFmtId="165" fontId="6" fillId="0" borderId="3" xfId="2" applyNumberFormat="1" applyFont="1" applyBorder="1" applyProtection="1">
      <protection locked="0"/>
    </xf>
    <xf numFmtId="165" fontId="4" fillId="0" borderId="7" xfId="2" applyNumberFormat="1" applyFont="1" applyBorder="1" applyProtection="1">
      <protection locked="0"/>
    </xf>
    <xf numFmtId="165" fontId="4" fillId="0" borderId="22" xfId="2" applyNumberFormat="1" applyFont="1" applyBorder="1" applyProtection="1">
      <protection locked="0"/>
    </xf>
    <xf numFmtId="164" fontId="2" fillId="0" borderId="0" xfId="0" applyFont="1" applyAlignment="1">
      <alignment horizontal="right"/>
    </xf>
    <xf numFmtId="164" fontId="12" fillId="0" borderId="0" xfId="0" applyFont="1"/>
    <xf numFmtId="164" fontId="0" fillId="0" borderId="23" xfId="0" applyBorder="1"/>
    <xf numFmtId="165" fontId="4" fillId="0" borderId="25" xfId="2" applyNumberFormat="1" applyFont="1" applyBorder="1"/>
    <xf numFmtId="165" fontId="4" fillId="0" borderId="26" xfId="2" applyNumberFormat="1" applyFont="1" applyBorder="1" applyProtection="1">
      <protection locked="0"/>
    </xf>
    <xf numFmtId="165" fontId="4" fillId="0" borderId="10" xfId="2" applyNumberFormat="1" applyFont="1" applyBorder="1" applyProtection="1">
      <protection locked="0"/>
    </xf>
    <xf numFmtId="165" fontId="6" fillId="0" borderId="11" xfId="2" applyNumberFormat="1" applyFont="1" applyBorder="1"/>
    <xf numFmtId="49" fontId="6" fillId="0" borderId="19" xfId="2" applyNumberFormat="1" applyFont="1" applyBorder="1" applyAlignment="1">
      <alignment horizontal="center" vertical="center" wrapText="1"/>
    </xf>
    <xf numFmtId="49" fontId="6" fillId="0" borderId="29" xfId="2" applyNumberFormat="1" applyFont="1" applyBorder="1" applyAlignment="1">
      <alignment horizontal="center" vertical="center" wrapText="1"/>
    </xf>
    <xf numFmtId="164" fontId="0" fillId="0" borderId="30" xfId="0" applyBorder="1"/>
    <xf numFmtId="165" fontId="4" fillId="0" borderId="17" xfId="2" applyNumberFormat="1" applyFont="1" applyBorder="1"/>
    <xf numFmtId="165" fontId="4" fillId="0" borderId="31" xfId="2" applyNumberFormat="1" applyFont="1" applyBorder="1"/>
    <xf numFmtId="165" fontId="4" fillId="0" borderId="32" xfId="2" applyNumberFormat="1" applyFont="1" applyBorder="1"/>
    <xf numFmtId="165" fontId="4" fillId="0" borderId="33" xfId="2" applyNumberFormat="1" applyFont="1" applyBorder="1"/>
    <xf numFmtId="165" fontId="4" fillId="0" borderId="34" xfId="2" applyNumberFormat="1" applyFont="1" applyBorder="1"/>
    <xf numFmtId="165" fontId="4" fillId="0" borderId="36" xfId="2" applyNumberFormat="1" applyFont="1" applyBorder="1"/>
    <xf numFmtId="165" fontId="4" fillId="0" borderId="35" xfId="2" applyNumberFormat="1" applyFont="1" applyBorder="1"/>
    <xf numFmtId="165" fontId="4" fillId="0" borderId="29" xfId="2" applyNumberFormat="1" applyFont="1" applyBorder="1"/>
    <xf numFmtId="165" fontId="4" fillId="0" borderId="37" xfId="2" applyNumberFormat="1" applyFont="1" applyBorder="1"/>
    <xf numFmtId="165" fontId="4" fillId="0" borderId="39" xfId="2" applyNumberFormat="1" applyFont="1" applyBorder="1"/>
    <xf numFmtId="165" fontId="4" fillId="0" borderId="38" xfId="2" applyNumberFormat="1" applyFont="1" applyBorder="1"/>
    <xf numFmtId="165" fontId="6" fillId="0" borderId="40" xfId="2" applyNumberFormat="1" applyFont="1" applyBorder="1"/>
    <xf numFmtId="165" fontId="4" fillId="0" borderId="28" xfId="2" applyNumberFormat="1" applyFont="1" applyBorder="1"/>
    <xf numFmtId="165" fontId="4" fillId="0" borderId="41" xfId="2" applyNumberFormat="1" applyFont="1" applyBorder="1"/>
    <xf numFmtId="49" fontId="6" fillId="0" borderId="19" xfId="2" applyNumberFormat="1" applyFont="1" applyBorder="1" applyAlignment="1">
      <alignment horizontal="center" wrapText="1"/>
    </xf>
    <xf numFmtId="49" fontId="6" fillId="0" borderId="29" xfId="2" applyNumberFormat="1" applyFont="1" applyBorder="1" applyAlignment="1">
      <alignment horizontal="center" wrapText="1"/>
    </xf>
    <xf numFmtId="165" fontId="4" fillId="0" borderId="40" xfId="2" applyNumberFormat="1" applyFont="1" applyBorder="1"/>
    <xf numFmtId="165" fontId="6" fillId="0" borderId="32" xfId="2" applyNumberFormat="1" applyFont="1" applyBorder="1"/>
    <xf numFmtId="165" fontId="7" fillId="0" borderId="25" xfId="0" applyNumberFormat="1" applyFont="1" applyBorder="1"/>
    <xf numFmtId="165" fontId="7" fillId="0" borderId="42" xfId="0" applyNumberFormat="1" applyFont="1" applyBorder="1"/>
    <xf numFmtId="165" fontId="4" fillId="0" borderId="43" xfId="2" applyNumberFormat="1" applyFont="1" applyBorder="1"/>
    <xf numFmtId="164" fontId="6" fillId="0" borderId="44" xfId="0" applyFont="1" applyBorder="1"/>
    <xf numFmtId="165" fontId="4" fillId="0" borderId="27" xfId="2" applyNumberFormat="1" applyFont="1" applyBorder="1"/>
    <xf numFmtId="165" fontId="4" fillId="0" borderId="45" xfId="2" applyNumberFormat="1" applyFont="1" applyBorder="1"/>
    <xf numFmtId="165" fontId="4" fillId="0" borderId="46" xfId="2" applyNumberFormat="1" applyFont="1" applyBorder="1"/>
    <xf numFmtId="165" fontId="4" fillId="0" borderId="47" xfId="2" applyNumberFormat="1" applyFont="1" applyBorder="1"/>
    <xf numFmtId="165" fontId="4" fillId="0" borderId="48" xfId="2" applyNumberFormat="1" applyFont="1" applyBorder="1"/>
    <xf numFmtId="164" fontId="6" fillId="0" borderId="24" xfId="0" applyFont="1" applyBorder="1"/>
    <xf numFmtId="0" fontId="1" fillId="3" borderId="50" xfId="5" applyFill="1" applyBorder="1"/>
    <xf numFmtId="0" fontId="1" fillId="3" borderId="51" xfId="5" applyFill="1" applyBorder="1"/>
    <xf numFmtId="0" fontId="1" fillId="3" borderId="52" xfId="5" applyFill="1" applyBorder="1"/>
    <xf numFmtId="0" fontId="1" fillId="3" borderId="0" xfId="5" applyFill="1"/>
    <xf numFmtId="0" fontId="1" fillId="3" borderId="53" xfId="5" applyFill="1" applyBorder="1"/>
    <xf numFmtId="0" fontId="14" fillId="3" borderId="0" xfId="5" applyFont="1" applyFill="1"/>
    <xf numFmtId="165" fontId="14" fillId="2" borderId="0" xfId="2" applyNumberFormat="1" applyFont="1" applyFill="1" applyProtection="1">
      <protection locked="0"/>
    </xf>
    <xf numFmtId="0" fontId="14" fillId="3" borderId="53" xfId="5" applyFont="1" applyFill="1" applyBorder="1"/>
    <xf numFmtId="165" fontId="14" fillId="3" borderId="0" xfId="2" applyNumberFormat="1" applyFont="1" applyFill="1"/>
    <xf numFmtId="0" fontId="15" fillId="3" borderId="0" xfId="5" applyFont="1" applyFill="1"/>
    <xf numFmtId="165" fontId="15" fillId="3" borderId="0" xfId="2" applyNumberFormat="1" applyFont="1" applyFill="1"/>
    <xf numFmtId="165" fontId="14" fillId="3" borderId="0" xfId="5" applyNumberFormat="1" applyFont="1" applyFill="1"/>
    <xf numFmtId="0" fontId="1" fillId="3" borderId="54" xfId="5" applyFill="1" applyBorder="1"/>
    <xf numFmtId="0" fontId="14" fillId="3" borderId="55" xfId="5" applyFont="1" applyFill="1" applyBorder="1"/>
    <xf numFmtId="165" fontId="15" fillId="3" borderId="55" xfId="2" applyNumberFormat="1" applyFont="1" applyFill="1" applyBorder="1"/>
    <xf numFmtId="166" fontId="4" fillId="2" borderId="3" xfId="1" applyNumberFormat="1" applyFont="1" applyFill="1" applyBorder="1" applyProtection="1">
      <protection locked="0"/>
    </xf>
    <xf numFmtId="49" fontId="2" fillId="2" borderId="1" xfId="2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5" fontId="3" fillId="0" borderId="0" xfId="2" applyNumberFormat="1" applyFont="1" applyAlignment="1">
      <alignment horizontal="right"/>
    </xf>
    <xf numFmtId="0" fontId="13" fillId="3" borderId="49" xfId="4" applyFont="1" applyFill="1" applyBorder="1" applyAlignment="1">
      <alignment horizontal="right" vertical="center" wrapText="1"/>
    </xf>
    <xf numFmtId="0" fontId="13" fillId="3" borderId="50" xfId="4" applyFont="1" applyFill="1" applyBorder="1" applyAlignment="1">
      <alignment horizontal="right" vertical="center" wrapText="1"/>
    </xf>
    <xf numFmtId="0" fontId="14" fillId="3" borderId="53" xfId="5" applyFont="1" applyFill="1" applyBorder="1" applyAlignment="1">
      <alignment horizontal="left" vertical="top" wrapText="1"/>
    </xf>
    <xf numFmtId="0" fontId="14" fillId="3" borderId="56" xfId="5" applyFont="1" applyFill="1" applyBorder="1" applyAlignment="1">
      <alignment horizontal="left" vertical="top" wrapText="1"/>
    </xf>
    <xf numFmtId="164" fontId="3" fillId="0" borderId="0" xfId="0" applyFont="1" applyAlignment="1">
      <alignment horizontal="left"/>
    </xf>
  </cellXfs>
  <cellStyles count="6">
    <cellStyle name="Comma" xfId="1" builtinId="3"/>
    <cellStyle name="Currency" xfId="2" builtinId="4"/>
    <cellStyle name="Currency 2 2 2" xfId="3" xr:uid="{00000000-0005-0000-0000-000002000000}"/>
    <cellStyle name="Normal" xfId="0" builtinId="0"/>
    <cellStyle name="Normal 4 2 2 2" xfId="4" xr:uid="{7B11F7A7-9CD5-47CB-857C-0990B04B1A6F}"/>
    <cellStyle name="Normal 44" xfId="5" xr:uid="{A1E6A66E-1474-4988-A092-CC2C3343492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/Box%20Sync/Dairy%20Business%20Mgmt%20Team%20Files/Finance%20Forum/Revised%20Spreadsheets/Cash%20Flow%20Spreadshe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%20Beck/Box%20Sync/NESARE%20Crops%20to%20Cows/Finance/Form%20Templates/Cost%20of%20Production%20Form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m Information"/>
      <sheetName val="Rations and Crops"/>
      <sheetName val="Monthly Cash Flow"/>
      <sheetName val="Year-to-Date"/>
      <sheetName val="Planned vs Actual Monthly"/>
      <sheetName val="Annual Cash Flow"/>
      <sheetName val="Planned vs Actual Annual"/>
      <sheetName val="Cash Flow Summary"/>
      <sheetName val="Historical Data"/>
      <sheetName val="Track Historical IOFC"/>
      <sheetName val="Notes"/>
      <sheetName val="Summary Per CWT."/>
      <sheetName val="Summary Per Cow"/>
      <sheetName val="Crop Summary"/>
      <sheetName val="Farm Summary"/>
      <sheetName val="FeedPriceHistory"/>
      <sheetName val="zipcodes"/>
      <sheetName val="Ex_Inputs"/>
      <sheetName val="SheetNames"/>
    </sheetNames>
    <sheetDataSet>
      <sheetData sheetId="0" refreshError="1"/>
      <sheetData sheetId="1" refreshError="1">
        <row r="3">
          <cell r="DS3">
            <v>0</v>
          </cell>
        </row>
        <row r="102">
          <cell r="I102" t="str">
            <v>Animal Protein Blend</v>
          </cell>
          <cell r="M102"/>
        </row>
        <row r="103">
          <cell r="I103" t="str">
            <v>Apple pomace no hulls</v>
          </cell>
          <cell r="M103"/>
        </row>
        <row r="104">
          <cell r="I104" t="str">
            <v>Bakery Product</v>
          </cell>
          <cell r="M104"/>
        </row>
        <row r="105">
          <cell r="I105" t="str">
            <v>Barley, dry</v>
          </cell>
          <cell r="M105"/>
        </row>
        <row r="106">
          <cell r="I106" t="str">
            <v>Barley, HM</v>
          </cell>
          <cell r="M106"/>
        </row>
        <row r="107">
          <cell r="I107" t="str">
            <v>Beet pulp</v>
          </cell>
          <cell r="M107"/>
        </row>
        <row r="108">
          <cell r="I108" t="str">
            <v>Blood meal, porcine</v>
          </cell>
          <cell r="M108"/>
        </row>
        <row r="109">
          <cell r="I109" t="str">
            <v>Brew yeast</v>
          </cell>
          <cell r="M109"/>
        </row>
        <row r="110">
          <cell r="I110" t="str">
            <v>Brewers grain, wet</v>
          </cell>
          <cell r="M110"/>
        </row>
        <row r="111">
          <cell r="I111" t="str">
            <v>Candy</v>
          </cell>
          <cell r="M111"/>
        </row>
        <row r="112">
          <cell r="I112" t="str">
            <v>Candy Product</v>
          </cell>
          <cell r="M112"/>
        </row>
        <row r="113">
          <cell r="I113" t="str">
            <v>Canola meal</v>
          </cell>
        </row>
        <row r="114">
          <cell r="I114" t="str">
            <v>Cereal straw</v>
          </cell>
        </row>
        <row r="115">
          <cell r="I115" t="str">
            <v>Chocolate</v>
          </cell>
        </row>
        <row r="116">
          <cell r="I116" t="str">
            <v>Citrus pulp, dry</v>
          </cell>
        </row>
        <row r="117">
          <cell r="I117" t="str">
            <v>Corn cobs</v>
          </cell>
        </row>
        <row r="118">
          <cell r="I118" t="str">
            <v>Corn Distillers DK</v>
          </cell>
        </row>
        <row r="119">
          <cell r="I119" t="str">
            <v>Corn Distillers LT</v>
          </cell>
        </row>
        <row r="120">
          <cell r="I120" t="str">
            <v>Corn Distillers Sol</v>
          </cell>
        </row>
        <row r="121">
          <cell r="I121" t="str">
            <v>Corn Distillers WET</v>
          </cell>
        </row>
        <row r="122">
          <cell r="I122" t="str">
            <v>Corn glu FEED</v>
          </cell>
        </row>
        <row r="123">
          <cell r="I123" t="str">
            <v>Corn glu MEAL 60%</v>
          </cell>
        </row>
        <row r="124">
          <cell r="I124" t="str">
            <v>Corn sil avg analysis</v>
          </cell>
        </row>
        <row r="125">
          <cell r="B125" t="str">
            <v>Corn sil avg analysis</v>
          </cell>
          <cell r="D125" t="str">
            <v>Cereal straw</v>
          </cell>
          <cell r="I125" t="str">
            <v>Corn sil NH3</v>
          </cell>
        </row>
        <row r="126">
          <cell r="B126" t="str">
            <v>Corn sil NH3</v>
          </cell>
          <cell r="D126" t="str">
            <v>Corn cobs</v>
          </cell>
          <cell r="I126" t="str">
            <v>Corn sil UREA</v>
          </cell>
        </row>
        <row r="127">
          <cell r="B127" t="str">
            <v>Corn sil UREA</v>
          </cell>
          <cell r="D127" t="str">
            <v>Cornstalks</v>
          </cell>
          <cell r="I127" t="str">
            <v>Corn, ear, HM</v>
          </cell>
        </row>
        <row r="128">
          <cell r="B128" t="str">
            <v>Grass hay, aftermath avg 14.5 CP, 66.9 NDF, .61 NEL</v>
          </cell>
          <cell r="D128" t="str">
            <v>Cttn seed hulls</v>
          </cell>
          <cell r="I128" t="str">
            <v>Corn, ear,dry</v>
          </cell>
        </row>
        <row r="129">
          <cell r="B129" t="str">
            <v>Grass hay, first cut, early head 14.5 CP, 65.0 NDF, .63 NEL</v>
          </cell>
          <cell r="I129" t="str">
            <v>Corn, shelled</v>
          </cell>
        </row>
        <row r="130">
          <cell r="B130" t="str">
            <v>Grass hay, first cut, full head 11.0 CP, 75.3 NDF, .55 NEL</v>
          </cell>
          <cell r="D130" t="str">
            <v>Animal Protein Blend</v>
          </cell>
          <cell r="I130" t="str">
            <v>Corn, shelled, HM</v>
          </cell>
        </row>
        <row r="131">
          <cell r="B131" t="str">
            <v>Grass hay, first cut, mature 7.7 CP, 82.7 NDF, .50 NEL</v>
          </cell>
          <cell r="D131" t="str">
            <v>Apple pomace no hulls</v>
          </cell>
          <cell r="I131" t="str">
            <v>Cornstalks</v>
          </cell>
        </row>
        <row r="132">
          <cell r="B132" t="str">
            <v>Grass hay, first cut, prehead 18.4 CP, 56.0 NDF, .69 NEL</v>
          </cell>
          <cell r="D132" t="str">
            <v>Bakery Product</v>
          </cell>
          <cell r="I132" t="str">
            <v>Cottonseed WHOLE</v>
          </cell>
        </row>
        <row r="133">
          <cell r="B133" t="str">
            <v>Grass hay, late fall 16.5 CP, 59.8 NDF, .66 NEL</v>
          </cell>
          <cell r="D133" t="str">
            <v>Barley, dry</v>
          </cell>
          <cell r="I133" t="str">
            <v>Cottonseed, DELINTED</v>
          </cell>
        </row>
        <row r="134">
          <cell r="B134" t="str">
            <v>Grass pasture Fall, prehead 21.0 CP, 43.1 NDF, .77 NEL</v>
          </cell>
          <cell r="D134" t="str">
            <v>Barley, HM</v>
          </cell>
          <cell r="I134" t="str">
            <v>Cttn seed hulls</v>
          </cell>
        </row>
        <row r="135">
          <cell r="B135" t="str">
            <v>Grass pasture Spring, prehead 19.0 CP, 48.2 NDF, .74 NEL</v>
          </cell>
          <cell r="D135" t="str">
            <v>Beet pulp</v>
          </cell>
          <cell r="I135" t="str">
            <v>Cttnseed meal 41%</v>
          </cell>
        </row>
        <row r="136">
          <cell r="B136" t="str">
            <v>Grass pasture Summer, prehead 19.0 CP, 49.7 NDF, .72 NEL</v>
          </cell>
          <cell r="D136" t="str">
            <v>Blood meal, porcine</v>
          </cell>
          <cell r="I136" t="str">
            <v>Donuts</v>
          </cell>
        </row>
        <row r="137">
          <cell r="B137" t="str">
            <v>Grass pasture, Early head 14.9 CP, 61.0 NDF, .63 NEL</v>
          </cell>
          <cell r="D137" t="str">
            <v>Brew yeast</v>
          </cell>
          <cell r="I137" t="str">
            <v>Feather meal</v>
          </cell>
        </row>
        <row r="138">
          <cell r="B138" t="str">
            <v>Grass pasture, head 11.0 CP, 68.0 NDF, .57 NEL</v>
          </cell>
          <cell r="D138" t="str">
            <v>Brewers grain, wet</v>
          </cell>
          <cell r="I138" t="str">
            <v>Fishmeal Menhdn</v>
          </cell>
        </row>
        <row r="139">
          <cell r="B139" t="str">
            <v>Grass sil, aftermath avg, 14.5 CP, 59.2 NDF, .55 NEL</v>
          </cell>
          <cell r="D139" t="str">
            <v>Candy</v>
          </cell>
          <cell r="I139" t="str">
            <v>Grass hay, aftermath avg 14.5 CP, 66.9 NDF, .61 NEL</v>
          </cell>
        </row>
        <row r="140">
          <cell r="B140" t="str">
            <v>Grass sil, first cut, early head 16.6 CP, 57.5 NDF, .60 NEL</v>
          </cell>
          <cell r="D140" t="str">
            <v>Candy Product</v>
          </cell>
          <cell r="I140" t="str">
            <v>Grass hay, first cut, early head 14.5 CP, 65.0 NDF, .63 NEL</v>
          </cell>
        </row>
        <row r="141">
          <cell r="B141" t="str">
            <v>Grass sil, first cut, full head 12.6 CP, 66.6 NDF, .52 NEL</v>
          </cell>
          <cell r="D141" t="str">
            <v>Canola meal</v>
          </cell>
          <cell r="I141" t="str">
            <v>Grass hay, first cut, full head 11.0 CP, 75.3 NDF, .55 NEL</v>
          </cell>
        </row>
        <row r="142">
          <cell r="B142" t="str">
            <v>Grass sil, first cut, mature 8.8 CP, 73.0 NDF, .45 NEL</v>
          </cell>
          <cell r="D142" t="str">
            <v>Chocolate</v>
          </cell>
          <cell r="I142" t="str">
            <v>Grass hay, first cut, mature 7.7 CP, 82.7 NDF, .50 NEL</v>
          </cell>
        </row>
        <row r="143">
          <cell r="B143" t="str">
            <v>Grass sil, first cut, prehead 21.0 CP, 49.5 NDF, .67 NEL</v>
          </cell>
          <cell r="D143" t="str">
            <v>Citrus pulp, dry</v>
          </cell>
          <cell r="I143" t="str">
            <v>Grass hay, first cut, prehead 18.4 CP, 56.0 NDF, .69 NEL</v>
          </cell>
        </row>
        <row r="144">
          <cell r="B144" t="str">
            <v>Grass sil, late fall, 18.9 CP, 58.0 NDF, .58 NEL</v>
          </cell>
          <cell r="D144" t="str">
            <v>Corn Distillers DK</v>
          </cell>
          <cell r="I144" t="str">
            <v>Grass hay, late fall 16.5 CP, 59.8 NDF, .66 NEL</v>
          </cell>
        </row>
        <row r="145">
          <cell r="B145" t="str">
            <v>Kale tops</v>
          </cell>
          <cell r="D145" t="str">
            <v>Corn Distillers LT</v>
          </cell>
          <cell r="I145" t="str">
            <v>Grass pasture Fall, prehead 21.0 CP, 43.1 NDF, .77 NEL</v>
          </cell>
        </row>
        <row r="146">
          <cell r="B146" t="str">
            <v>Leg hay, aftermath avg, 19.3 CP, 42.0 NDF, .64 NEL</v>
          </cell>
          <cell r="D146" t="str">
            <v>Corn Distillers Sol</v>
          </cell>
          <cell r="I146" t="str">
            <v>Grass pasture Spring, prehead 19.0 CP, 48.2 NDF, .74 NEL</v>
          </cell>
        </row>
        <row r="147">
          <cell r="B147" t="str">
            <v>Leg hay, first cut, bloom, 14.7 CP, 49.0 NDF, .59 NEL</v>
          </cell>
          <cell r="D147" t="str">
            <v>Corn Distillers WET</v>
          </cell>
          <cell r="I147" t="str">
            <v>Grass pasture Summer, prehead 19.0 CP, 49.7 NDF, .72 NEL</v>
          </cell>
        </row>
        <row r="148">
          <cell r="B148" t="str">
            <v>Leg hay, first cut, bud, 19.5 CP, 42.0 NDF, .64 NEL</v>
          </cell>
          <cell r="D148" t="str">
            <v>Corn glu FEED</v>
          </cell>
          <cell r="I148" t="str">
            <v>Grass pasture, Early head 14.9 CP, 61.0 NDF, .63 NEL</v>
          </cell>
        </row>
        <row r="149">
          <cell r="B149" t="str">
            <v>Leg hay, first cut, mature, 10.6 CP, 59.2 NDF, .50 NEL</v>
          </cell>
          <cell r="D149" t="str">
            <v>Corn glu MEAL 60%</v>
          </cell>
          <cell r="I149" t="str">
            <v>Grass pasture, head 11.0 CP, 68.0 NDF, .57 NEL</v>
          </cell>
        </row>
        <row r="150">
          <cell r="B150" t="str">
            <v>Leg hay, first cut, prebud, 23.9 CP, 40.5 NDF, .68 NEL</v>
          </cell>
          <cell r="D150" t="str">
            <v>Corn, ear, HM</v>
          </cell>
          <cell r="I150" t="str">
            <v>Grass sil, aftermath avg, 14.5 CP, 59.2 NDF, .55 NEL</v>
          </cell>
        </row>
        <row r="151">
          <cell r="B151" t="str">
            <v>Leg hay, late fall, 21.3 CP, 41.3 NDF, .66 NEL</v>
          </cell>
          <cell r="D151" t="str">
            <v>Corn, ear,dry</v>
          </cell>
          <cell r="I151" t="str">
            <v>Grass sil, first cut, early head 16.6 CP, 57.5 NDF, .60 NEL</v>
          </cell>
        </row>
        <row r="152">
          <cell r="B152" t="str">
            <v>Leg past spring, prebloom, 25.0 CP, 41.0 NDF, .73 NEL</v>
          </cell>
          <cell r="D152" t="str">
            <v>Corn, shelled</v>
          </cell>
          <cell r="I152" t="str">
            <v>Grass sil, first cut, full head 12.6 CP, 66.6 NDF, .52 NEL</v>
          </cell>
        </row>
        <row r="153">
          <cell r="B153" t="str">
            <v>Leg past, bloom, 20.0 CP, 42.0 NDF, .61 NEL</v>
          </cell>
          <cell r="D153" t="str">
            <v>Corn, shelled, HM</v>
          </cell>
          <cell r="I153" t="str">
            <v>Grass sil, first cut, mature 8.8 CP, 73.0 NDF, .45 NEL</v>
          </cell>
        </row>
        <row r="154">
          <cell r="B154" t="str">
            <v xml:space="preserve">Leg past, fall, prebloom, 27.0 CP, 38.0 NDF, .72 NEL </v>
          </cell>
          <cell r="D154" t="str">
            <v>Cottonseed WHOLE</v>
          </cell>
          <cell r="I154" t="str">
            <v>Grass sil, first cut, prehead 21.0 CP, 49.5 NDF, .67 NEL</v>
          </cell>
        </row>
        <row r="155">
          <cell r="B155" t="str">
            <v>Leg past, summer, prebloom, 25.0 CP, 41.0 NDF, .68 NEL</v>
          </cell>
          <cell r="D155" t="str">
            <v>Cottonseed, DELINTED</v>
          </cell>
          <cell r="I155" t="str">
            <v>Grass sil, late fall, 18.9 CP, 58.0 NDF, .58 NEL</v>
          </cell>
        </row>
        <row r="156">
          <cell r="B156" t="str">
            <v>Leg sil, aftermath avg, 20.0 CP, 45.0 NDF, .57 NEL</v>
          </cell>
          <cell r="D156" t="str">
            <v>Cttnseed meal 41%</v>
          </cell>
          <cell r="I156" t="str">
            <v>Heat treated SBM</v>
          </cell>
        </row>
        <row r="157">
          <cell r="B157" t="str">
            <v>Leg sil, first cut, bloom, 17.0 CP, 52.3 NDF, .55 NEL</v>
          </cell>
          <cell r="D157" t="str">
            <v>Donuts</v>
          </cell>
          <cell r="I157" t="str">
            <v>Hominy feed</v>
          </cell>
        </row>
        <row r="158">
          <cell r="B158" t="str">
            <v>Leg sil, first cut, bud, 21.0 CP, 44.9 NDF, .62 NEL</v>
          </cell>
          <cell r="D158" t="str">
            <v>Feather meal</v>
          </cell>
          <cell r="I158" t="str">
            <v>Kale tops</v>
          </cell>
        </row>
        <row r="159">
          <cell r="B159" t="str">
            <v>Leg sil, first cut, mature, 12.0 CP, 63.2 NDF, .47 NEL</v>
          </cell>
          <cell r="D159" t="str">
            <v>Fishmeal Menhdn</v>
          </cell>
          <cell r="I159" t="str">
            <v>Leg hay, aftermath avg, 19.3 CP, 42.0 NDF, .64 NEL</v>
          </cell>
        </row>
        <row r="160">
          <cell r="B160" t="str">
            <v>Leg sil, first cut, prebud, 25.0 CP, 43.3 NDF, .69 NEL</v>
          </cell>
          <cell r="D160" t="str">
            <v>Heat treated SBM</v>
          </cell>
          <cell r="I160" t="str">
            <v>Leg hay, first cut, bloom, 14.7 CP, 49.0 NDF, .59 NEL</v>
          </cell>
        </row>
        <row r="161">
          <cell r="B161" t="str">
            <v>Leg sil, late fall, 22.1 CP, 44.0 NDF, .59 NEL</v>
          </cell>
          <cell r="D161" t="str">
            <v>Hominy feed</v>
          </cell>
          <cell r="I161" t="str">
            <v>Leg hay, first cut, bud, 19.5 CP, 42.0 NDF, .64 NEL</v>
          </cell>
        </row>
        <row r="162">
          <cell r="B162" t="str">
            <v>MMG hay, aftermath, 15.7 CP, 60.7 NDF, .62 NEL</v>
          </cell>
          <cell r="D162" t="str">
            <v>Linseed meal 34%</v>
          </cell>
          <cell r="I162" t="str">
            <v>Leg hay, first cut, mature, 10.6 CP, 59.2 NDF, .50 NEL</v>
          </cell>
        </row>
        <row r="163">
          <cell r="B163" t="str">
            <v>MMG hay, first cut, early head, 15.8 CP, 59.0 NDF, .63 NEL</v>
          </cell>
          <cell r="D163" t="str">
            <v>Malt sprouts</v>
          </cell>
          <cell r="I163" t="str">
            <v>Leg hay, first cut, prebud, 23.9 CP, 40.5 NDF, .68 NEL</v>
          </cell>
        </row>
        <row r="164">
          <cell r="B164" t="str">
            <v>MMG hay, first cut, full head, 11.9 CP, 68.7 NDF, .56 NEL</v>
          </cell>
          <cell r="D164" t="str">
            <v>Meat and Bone, porcine</v>
          </cell>
          <cell r="I164" t="str">
            <v>Leg hay, late fall, 21.3 CP, 41.3 NDF, .66 NEL</v>
          </cell>
        </row>
        <row r="165">
          <cell r="B165" t="str">
            <v>MMG hay, first cut, mature, 8.4 CP, 76.8 NDF, .49 NEL</v>
          </cell>
          <cell r="D165" t="str">
            <v>Molasses, LIQ</v>
          </cell>
          <cell r="I165" t="str">
            <v>Leg past spring, prebloom, 25.0 CP, 41.0 NDF, .73 NEL</v>
          </cell>
        </row>
        <row r="166">
          <cell r="B166" t="str">
            <v>MMG hay, first cut, prehead, 19.8 CP, 52.1 NDF, .69 NEL</v>
          </cell>
          <cell r="D166" t="str">
            <v>Oat mill by-prd</v>
          </cell>
          <cell r="I166" t="str">
            <v>Leg past, bloom, 20.0 CP, 42.0 NDF, .61 NEL</v>
          </cell>
        </row>
        <row r="167">
          <cell r="B167" t="str">
            <v>MMG hay, late fall, 17.7 CP, 55.2 NDF, .67 NEL</v>
          </cell>
          <cell r="D167" t="str">
            <v>Oats, dry</v>
          </cell>
          <cell r="I167" t="str">
            <v xml:space="preserve">Leg past, fall, prebloom, 27.0 CP, 38.0 NDF, .72 NEL </v>
          </cell>
        </row>
        <row r="168">
          <cell r="B168" t="str">
            <v>MMG past fall, 23.0 CP, 42.0 NDF, .78 NEL</v>
          </cell>
          <cell r="D168" t="str">
            <v>Oats, HM</v>
          </cell>
          <cell r="I168" t="str">
            <v>Leg past, summer, prebloom, 25.0 CP, 41.0 NDF, .68 NEL</v>
          </cell>
        </row>
        <row r="169">
          <cell r="B169" t="str">
            <v>MMG past spring, 21.0 CP, 47.0 NDF, .73 NEL</v>
          </cell>
          <cell r="D169" t="str">
            <v>Rye</v>
          </cell>
          <cell r="I169" t="str">
            <v>Leg sil, aftermath avg, 20.0 CP, 45.0 NDF, .57 NEL</v>
          </cell>
        </row>
        <row r="170">
          <cell r="B170" t="str">
            <v>MMG past summer, 21.0 CP, 50.0 NDF, .69 NEL</v>
          </cell>
          <cell r="D170" t="str">
            <v>Sorghum, milo</v>
          </cell>
          <cell r="I170" t="str">
            <v>Leg sil, first cut, bloom, 17.0 CP, 52.3 NDF, .55 NEL</v>
          </cell>
        </row>
        <row r="171">
          <cell r="B171" t="str">
            <v>MMG past, early bloom, 17.0 CP, 61.0 NDF, .63 NEL</v>
          </cell>
          <cell r="D171" t="str">
            <v xml:space="preserve">Soy hulls </v>
          </cell>
          <cell r="I171" t="str">
            <v>Leg sil, first cut, bud, 21.0 CP, 44.9 NDF, .62 NEL</v>
          </cell>
        </row>
        <row r="172">
          <cell r="B172" t="str">
            <v>MMG sil, aftermath, 17.4 CP, 55.7 NDF, .55 NEL</v>
          </cell>
          <cell r="D172" t="str">
            <v>Soybean meal 44</v>
          </cell>
          <cell r="I172" t="str">
            <v>Leg sil, first cut, mature, 12.0 CP, 63.2 NDF, .47 NEL</v>
          </cell>
        </row>
        <row r="173">
          <cell r="B173" t="str">
            <v>MMG sil, first cut, early head, 17.7 CP, 54.4 NDF, .60 NEL</v>
          </cell>
          <cell r="D173" t="str">
            <v>Soybean meal 48</v>
          </cell>
          <cell r="I173" t="str">
            <v>Leg sil, first cut, prebud, 25.0 CP, 43.3 NDF, .69 NEL</v>
          </cell>
        </row>
        <row r="174">
          <cell r="B174" t="str">
            <v>MMG sil, first cut, full head, 13.7 CP, 63.0 NDF, .54 NEL</v>
          </cell>
          <cell r="D174" t="str">
            <v>Soybeans COOKED</v>
          </cell>
          <cell r="I174" t="str">
            <v>Leg sil, late fall, 22.1 CP, 44.0 NDF, .59 NEL</v>
          </cell>
        </row>
        <row r="175">
          <cell r="B175" t="str">
            <v>MMG sil, first cut, mature, 9.6 CP, 70.6 NDF, .46 NEL</v>
          </cell>
          <cell r="D175" t="str">
            <v>Soybeans RAW</v>
          </cell>
          <cell r="I175" t="str">
            <v>Linseed meal 34%</v>
          </cell>
        </row>
        <row r="176">
          <cell r="B176" t="str">
            <v>MMG sil, first cut, prehead 22.0 CP, 48.0 NDF, .68 NEL</v>
          </cell>
          <cell r="D176" t="str">
            <v>Triticale</v>
          </cell>
          <cell r="I176" t="str">
            <v>Malt sprouts</v>
          </cell>
        </row>
        <row r="177">
          <cell r="B177" t="str">
            <v>MMG sil, late fall, 19.7 CP, 54.5 NDF, .60 NEL</v>
          </cell>
          <cell r="D177" t="str">
            <v xml:space="preserve">Wheat bran </v>
          </cell>
          <cell r="I177" t="str">
            <v>Meat and Bone, porcine</v>
          </cell>
        </row>
        <row r="178">
          <cell r="B178" t="str">
            <v>MML hay, aftermath, 18.1 CP, 48.0 NDF, .64 NEL</v>
          </cell>
          <cell r="D178" t="str">
            <v>Wheat Eastern</v>
          </cell>
          <cell r="I178" t="str">
            <v>MMG hay, aftermath, 15.7 CP, 60.7 NDF, .62 NEL</v>
          </cell>
        </row>
        <row r="179">
          <cell r="B179" t="str">
            <v>MML hay, first cut, bloom, 14.0 CP, 55.6 NDF, .59 NEL</v>
          </cell>
          <cell r="D179" t="str">
            <v xml:space="preserve">Wheat midds </v>
          </cell>
          <cell r="I179" t="str">
            <v>MMG hay, first cut, early head, 15.8 CP, 59.0 NDF, .63 NEL</v>
          </cell>
        </row>
        <row r="180">
          <cell r="B180" t="str">
            <v>MML hay, first cut, bud, 18.3 CP, 47.8 NDF, .64 NEL</v>
          </cell>
          <cell r="D180" t="str">
            <v>Whey, dry</v>
          </cell>
          <cell r="I180" t="str">
            <v>MMG hay, first cut, full head, 11.9 CP, 68.7 NDF, .56 NEL</v>
          </cell>
        </row>
        <row r="181">
          <cell r="B181" t="str">
            <v>MML hay, first cut, mature, 9.9 CP, 65.0 NDF, .50 NEL</v>
          </cell>
          <cell r="D181" t="str">
            <v>Whey, liquid</v>
          </cell>
          <cell r="I181" t="str">
            <v>MMG hay, first cut, mature, 8.4 CP, 76.8 NDF, .49 NEL</v>
          </cell>
        </row>
        <row r="182">
          <cell r="B182" t="str">
            <v>MML hay, first cut, prebud, 22.5 CP, 44.4 NDF, .70 NEL</v>
          </cell>
          <cell r="I182" t="str">
            <v>MMG hay, first cut, prehead, 19.8 CP, 52.1 NDF, .69 NEL</v>
          </cell>
        </row>
        <row r="183">
          <cell r="B183" t="str">
            <v>MML hay, late fall, 20.0 CP, 45.9 NDF, .64 NEL</v>
          </cell>
          <cell r="D183" t="str">
            <v>Supplement CP 12.0</v>
          </cell>
          <cell r="I183" t="str">
            <v>MMG hay, late fall, 17.7 CP, 55.2 NDF, .67 NEL</v>
          </cell>
        </row>
        <row r="184">
          <cell r="B184" t="str">
            <v>MML past, early bloom, 18.0 CP, 61.0 NDF, .61 NEL</v>
          </cell>
          <cell r="D184" t="str">
            <v>Supplement CP 14.0</v>
          </cell>
          <cell r="I184" t="str">
            <v>MMG past fall, 23.0 CP, 42.0 NDF, .78 NEL</v>
          </cell>
        </row>
        <row r="185">
          <cell r="B185" t="str">
            <v>MML past, fall, 25.0 CP, 43.0 NDF, .74 NEL</v>
          </cell>
          <cell r="D185" t="str">
            <v>Supplement CP 16.0</v>
          </cell>
          <cell r="I185" t="str">
            <v>MMG past spring, 21.0 CP, 47.0 NDF, .73 NEL</v>
          </cell>
        </row>
        <row r="186">
          <cell r="B186" t="str">
            <v>MML past, spring, 23.0 CP, 46.0 NDF, .73 NEL</v>
          </cell>
          <cell r="D186" t="str">
            <v>Supplement CP 18.0</v>
          </cell>
          <cell r="I186" t="str">
            <v>MMG past summer, 21.0 CP, 50.0 NDF, .69 NEL</v>
          </cell>
        </row>
        <row r="187">
          <cell r="B187" t="str">
            <v>MML past, summer, 23.0 CP, 46.0 NDF, .68 NEL</v>
          </cell>
          <cell r="D187" t="str">
            <v>Supplement CP 20.0</v>
          </cell>
          <cell r="I187" t="str">
            <v>MMG past, early bloom, 17.0 CP, 61.0 NDF, .63 NEL</v>
          </cell>
        </row>
        <row r="188">
          <cell r="B188" t="str">
            <v>MML sil, aftermath, 19.2 CP, 48.6 NDF, .56 NEL</v>
          </cell>
          <cell r="D188" t="str">
            <v>Supplement CP 22.0</v>
          </cell>
          <cell r="I188" t="str">
            <v>MMG sil, aftermath, 17.4 CP, 55.7 NDF, .55 NEL</v>
          </cell>
        </row>
        <row r="189">
          <cell r="B189" t="str">
            <v>MML sil, first cut, bloom, 15.9 CP, 55.9 NDF, .54 NEL</v>
          </cell>
          <cell r="D189" t="str">
            <v>Supplement CP 24.0</v>
          </cell>
          <cell r="I189" t="str">
            <v>MMG sil, first cut, early head, 17.7 CP, 54.4 NDF, .60 NEL</v>
          </cell>
        </row>
        <row r="190">
          <cell r="B190" t="str">
            <v>MML sil, first cut, bud, 19.9 CP, 48.1 NDF, .61 NEL</v>
          </cell>
          <cell r="D190" t="str">
            <v>Supplement CP 26.0</v>
          </cell>
          <cell r="I190" t="str">
            <v>MMG sil, first cut, full head, 13.7 CP, 63.0 NDF, .54 NEL</v>
          </cell>
        </row>
        <row r="191">
          <cell r="B191" t="str">
            <v>MML sil, first cut, mature, 11.2 CP, 65.7 NDF, .46 NEL</v>
          </cell>
          <cell r="D191" t="str">
            <v>Supplement CP 28.0</v>
          </cell>
          <cell r="I191" t="str">
            <v>MMG sil, first cut, mature, 9.6 CP, 70.6 NDF, .46 NEL</v>
          </cell>
        </row>
        <row r="192">
          <cell r="B192" t="str">
            <v>MML sil, first cut, prebud, 24.0 CP, 44.9 NDF, .68 NEL</v>
          </cell>
          <cell r="D192" t="str">
            <v>Supplement CP 30.0</v>
          </cell>
          <cell r="I192" t="str">
            <v>MMG sil, first cut, prehead 22.0 CP, 48.0 NDF, .68 NEL</v>
          </cell>
        </row>
        <row r="193">
          <cell r="B193" t="str">
            <v>MML sil, late fall, 21.3 CP, 47.5 NDF, .60 NEL</v>
          </cell>
          <cell r="D193" t="str">
            <v>Supplement CP 32.0</v>
          </cell>
          <cell r="I193" t="str">
            <v>MMG sil, late fall, 19.7 CP, 54.5 NDF, .60 NEL</v>
          </cell>
        </row>
        <row r="194">
          <cell r="B194" t="str">
            <v>Rape tops</v>
          </cell>
          <cell r="D194" t="str">
            <v>Supplement CP 34.0</v>
          </cell>
          <cell r="I194" t="str">
            <v>MML hay, aftermath, 18.1 CP, 48.0 NDF, .64 NEL</v>
          </cell>
        </row>
        <row r="195">
          <cell r="B195" t="str">
            <v>SM grn sil avg anal.</v>
          </cell>
          <cell r="D195" t="str">
            <v>Supplement CP 36.0</v>
          </cell>
          <cell r="I195" t="str">
            <v>MML hay, first cut, bloom, 14.0 CP, 55.6 NDF, .59 NEL</v>
          </cell>
        </row>
        <row r="196">
          <cell r="B196" t="str">
            <v>SM grn sil boot</v>
          </cell>
          <cell r="I196" t="str">
            <v>MML hay, first cut, bud, 18.3 CP, 47.8 NDF, .64 NEL</v>
          </cell>
        </row>
        <row r="197">
          <cell r="B197" t="str">
            <v>Sor-Sud past 30</v>
          </cell>
          <cell r="I197" t="str">
            <v>MML hay, first cut, mature, 9.9 CP, 65.0 NDF, .50 NEL</v>
          </cell>
        </row>
        <row r="198">
          <cell r="B198" t="str">
            <v>Sor-Sud past 40</v>
          </cell>
          <cell r="I198" t="str">
            <v>MML hay, first cut, prebud, 22.5 CP, 44.4 NDF, .70 NEL</v>
          </cell>
        </row>
        <row r="199">
          <cell r="B199" t="str">
            <v>Sor-Sud sil avg</v>
          </cell>
          <cell r="I199" t="str">
            <v>MML hay, late fall, 20.0 CP, 45.9 NDF, .64 NEL</v>
          </cell>
        </row>
        <row r="200">
          <cell r="B200" t="str">
            <v>Swede tops</v>
          </cell>
          <cell r="I200" t="str">
            <v>MML past, early bloom, 18.0 CP, 61.0 NDF, .61 NEL</v>
          </cell>
        </row>
        <row r="201">
          <cell r="B201" t="str">
            <v>Turnip roots</v>
          </cell>
          <cell r="I201" t="str">
            <v>MML past, fall, 25.0 CP, 43.0 NDF, .74 NEL</v>
          </cell>
        </row>
        <row r="202">
          <cell r="B202" t="str">
            <v>Turnip tops</v>
          </cell>
          <cell r="I202" t="str">
            <v>MML past, spring, 23.0 CP, 46.0 NDF, .73 NEL</v>
          </cell>
        </row>
        <row r="203">
          <cell r="I203" t="str">
            <v>MML past, summer, 23.0 CP, 46.0 NDF, .68 NEL</v>
          </cell>
        </row>
        <row r="204">
          <cell r="I204" t="str">
            <v>MML sil, aftermath, 19.2 CP, 48.6 NDF, .56 NEL</v>
          </cell>
        </row>
        <row r="205">
          <cell r="I205" t="str">
            <v>MML sil, first cut, bloom, 15.9 CP, 55.9 NDF, .54 NEL</v>
          </cell>
        </row>
        <row r="206">
          <cell r="I206" t="str">
            <v>MML sil, first cut, bud, 19.9 CP, 48.1 NDF, .61 NEL</v>
          </cell>
        </row>
        <row r="207">
          <cell r="I207" t="str">
            <v>MML sil, first cut, mature, 11.2 CP, 65.7 NDF, .46 NEL</v>
          </cell>
        </row>
        <row r="208">
          <cell r="I208" t="str">
            <v>MML sil, first cut, prebud, 24.0 CP, 44.9 NDF, .68 NEL</v>
          </cell>
        </row>
        <row r="209">
          <cell r="I209" t="str">
            <v>MML sil, late fall, 21.3 CP, 47.5 NDF, .60 NEL</v>
          </cell>
        </row>
        <row r="210">
          <cell r="I210" t="str">
            <v>Molasses, LIQ</v>
          </cell>
        </row>
        <row r="211">
          <cell r="I211" t="str">
            <v>Oat mill by-prd</v>
          </cell>
        </row>
        <row r="212">
          <cell r="I212" t="str">
            <v>Oats, dry</v>
          </cell>
        </row>
        <row r="213">
          <cell r="I213" t="str">
            <v>Oats, HM</v>
          </cell>
        </row>
        <row r="214">
          <cell r="I214" t="str">
            <v>Rape tops</v>
          </cell>
        </row>
        <row r="215">
          <cell r="I215" t="str">
            <v>Rye</v>
          </cell>
        </row>
        <row r="216">
          <cell r="I216" t="str">
            <v>SM grn sil avg anal.</v>
          </cell>
        </row>
        <row r="217">
          <cell r="I217" t="str">
            <v>SM grn sil boot</v>
          </cell>
        </row>
        <row r="218">
          <cell r="I218" t="str">
            <v>Sorghum, milo</v>
          </cell>
        </row>
        <row r="219">
          <cell r="I219" t="str">
            <v>Sor-Sud past 30</v>
          </cell>
        </row>
        <row r="220">
          <cell r="I220" t="str">
            <v>Sor-Sud past 40</v>
          </cell>
        </row>
        <row r="221">
          <cell r="I221" t="str">
            <v>Sor-Sud sil avg</v>
          </cell>
        </row>
        <row r="222">
          <cell r="I222" t="str">
            <v xml:space="preserve">Soy hulls </v>
          </cell>
        </row>
        <row r="223">
          <cell r="I223" t="str">
            <v>Soybean meal 44</v>
          </cell>
        </row>
        <row r="224">
          <cell r="I224" t="str">
            <v>Soybean meal 48</v>
          </cell>
        </row>
        <row r="225">
          <cell r="I225" t="str">
            <v>Soybeans COOKED</v>
          </cell>
        </row>
        <row r="226">
          <cell r="I226" t="str">
            <v>Soybeans RAW</v>
          </cell>
        </row>
        <row r="227">
          <cell r="I227" t="str">
            <v>Supplement CP 12.0</v>
          </cell>
        </row>
        <row r="228">
          <cell r="I228" t="str">
            <v>Supplement CP 14.0</v>
          </cell>
        </row>
        <row r="229">
          <cell r="I229" t="str">
            <v>Supplement CP 16.0</v>
          </cell>
        </row>
        <row r="230">
          <cell r="I230" t="str">
            <v>Supplement CP 18.0</v>
          </cell>
        </row>
        <row r="231">
          <cell r="I231" t="str">
            <v>Supplement CP 20.0</v>
          </cell>
        </row>
        <row r="232">
          <cell r="I232" t="str">
            <v>Supplement CP 22.0</v>
          </cell>
        </row>
        <row r="233">
          <cell r="I233" t="str">
            <v>Supplement CP 24.0</v>
          </cell>
        </row>
        <row r="234">
          <cell r="I234" t="str">
            <v>Supplement CP 26.0</v>
          </cell>
        </row>
        <row r="235">
          <cell r="I235" t="str">
            <v>Supplement CP 28.0</v>
          </cell>
        </row>
        <row r="236">
          <cell r="I236" t="str">
            <v>Supplement CP 30.0</v>
          </cell>
        </row>
        <row r="237">
          <cell r="I237" t="str">
            <v>Supplement CP 32.0</v>
          </cell>
        </row>
        <row r="238">
          <cell r="I238" t="str">
            <v>Supplement CP 34.0</v>
          </cell>
        </row>
        <row r="239">
          <cell r="I239" t="str">
            <v>Supplement CP 36.0</v>
          </cell>
        </row>
        <row r="240">
          <cell r="I240" t="str">
            <v>Swede tops</v>
          </cell>
        </row>
        <row r="241">
          <cell r="I241" t="str">
            <v>Triticale</v>
          </cell>
        </row>
        <row r="242">
          <cell r="I242" t="str">
            <v>Turnip roots</v>
          </cell>
        </row>
        <row r="243">
          <cell r="I243" t="str">
            <v>Turnip tops</v>
          </cell>
        </row>
        <row r="244">
          <cell r="I244" t="str">
            <v xml:space="preserve">Wheat bran </v>
          </cell>
        </row>
        <row r="245">
          <cell r="I245" t="str">
            <v>Wheat Eastern</v>
          </cell>
        </row>
        <row r="246">
          <cell r="I246" t="str">
            <v xml:space="preserve">Wheat midds </v>
          </cell>
        </row>
        <row r="247">
          <cell r="I247" t="str">
            <v>Whey, dry</v>
          </cell>
        </row>
        <row r="248">
          <cell r="I248" t="str">
            <v>Whey, liquid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m Information"/>
      <sheetName val="Rations and Crops"/>
      <sheetName val="Crop Template"/>
      <sheetName val="Rations Template"/>
      <sheetName val="Monthly Cash Flow"/>
      <sheetName val="Planned vs Actual Monthly"/>
      <sheetName val="Annual Cash Flow"/>
      <sheetName val="Planned vs Actual Annual"/>
      <sheetName val="Cash Flow Summary"/>
      <sheetName val="Historical Data"/>
      <sheetName val="Track Historical IOFC"/>
      <sheetName val="Notes"/>
      <sheetName val="Year-to-Date"/>
      <sheetName val="Pricing Data"/>
      <sheetName val="Summary Per CWT."/>
      <sheetName val="Summary Per Cow"/>
      <sheetName val="Crop Summary"/>
      <sheetName val="Farm Summary"/>
      <sheetName val="FeedPriceHistory"/>
      <sheetName val="zipcodes"/>
      <sheetName val="SheetNames"/>
    </sheetNames>
    <sheetDataSet>
      <sheetData sheetId="0"/>
      <sheetData sheetId="1">
        <row r="102">
          <cell r="I102" t="str">
            <v>Animal Protein Blend</v>
          </cell>
          <cell r="M102" t="str">
            <v>Soybeans</v>
          </cell>
        </row>
        <row r="103">
          <cell r="I103" t="str">
            <v>Apple pomace no hulls</v>
          </cell>
          <cell r="M103" t="str">
            <v>Corn</v>
          </cell>
        </row>
        <row r="104">
          <cell r="I104" t="str">
            <v>Bakery Product</v>
          </cell>
          <cell r="M104" t="str">
            <v>Corn silage</v>
          </cell>
        </row>
        <row r="105">
          <cell r="I105" t="str">
            <v>Barley, dry</v>
          </cell>
          <cell r="M105" t="str">
            <v>Ryelage</v>
          </cell>
        </row>
        <row r="106">
          <cell r="I106" t="str">
            <v>Barley, HM</v>
          </cell>
          <cell r="M106" t="str">
            <v>Alf/gras hay</v>
          </cell>
        </row>
        <row r="107">
          <cell r="I107" t="str">
            <v>Beet pulp</v>
          </cell>
          <cell r="M107" t="str">
            <v>red clover</v>
          </cell>
        </row>
        <row r="108">
          <cell r="I108" t="str">
            <v>Blood meal, porcine</v>
          </cell>
          <cell r="M108" t="str">
            <v>Sorg Sudan</v>
          </cell>
        </row>
        <row r="109">
          <cell r="I109" t="str">
            <v>Brew yeast</v>
          </cell>
          <cell r="M109" t="str">
            <v>Alf haylage</v>
          </cell>
        </row>
        <row r="110">
          <cell r="I110" t="str">
            <v>Brewers grain, wet</v>
          </cell>
          <cell r="M110" t="str">
            <v>Alf hay</v>
          </cell>
        </row>
        <row r="111">
          <cell r="I111" t="str">
            <v>Candy</v>
          </cell>
          <cell r="M111" t="str">
            <v>Alfa Wet Wrap</v>
          </cell>
        </row>
        <row r="112">
          <cell r="I112" t="str">
            <v>Candy Product</v>
          </cell>
          <cell r="M112" t="str">
            <v>Alf.gra wet wrap</v>
          </cell>
        </row>
        <row r="113">
          <cell r="I113" t="str">
            <v>Canola meal</v>
          </cell>
        </row>
        <row r="114">
          <cell r="I114" t="str">
            <v>Cereal straw</v>
          </cell>
        </row>
        <row r="115">
          <cell r="I115" t="str">
            <v>Chocolate</v>
          </cell>
        </row>
        <row r="116">
          <cell r="I116" t="str">
            <v>Citrus pulp, dry</v>
          </cell>
        </row>
        <row r="117">
          <cell r="I117" t="str">
            <v>Corn cobs</v>
          </cell>
        </row>
        <row r="118">
          <cell r="I118" t="str">
            <v>Corn Distillers DK</v>
          </cell>
        </row>
        <row r="119">
          <cell r="I119" t="str">
            <v>Corn Distillers LT</v>
          </cell>
        </row>
        <row r="120">
          <cell r="I120" t="str">
            <v>Corn Distillers Sol</v>
          </cell>
        </row>
        <row r="121">
          <cell r="I121" t="str">
            <v>Corn Distillers WET</v>
          </cell>
        </row>
        <row r="122">
          <cell r="I122" t="str">
            <v>Corn glu FEED</v>
          </cell>
        </row>
        <row r="123">
          <cell r="I123" t="str">
            <v>Corn glu MEAL 60%</v>
          </cell>
        </row>
        <row r="124">
          <cell r="I124" t="str">
            <v>Corn sil avg analysis</v>
          </cell>
        </row>
        <row r="125">
          <cell r="B125" t="str">
            <v>Corn sil avg analysis</v>
          </cell>
          <cell r="D125" t="str">
            <v>Cereal straw</v>
          </cell>
          <cell r="I125" t="str">
            <v>Corn sil NH3</v>
          </cell>
        </row>
        <row r="126">
          <cell r="B126" t="str">
            <v>Corn sil NH3</v>
          </cell>
          <cell r="D126" t="str">
            <v>Corn cobs</v>
          </cell>
          <cell r="I126" t="str">
            <v>Corn sil UREA</v>
          </cell>
        </row>
        <row r="127">
          <cell r="B127" t="str">
            <v>Corn sil UREA</v>
          </cell>
          <cell r="D127" t="str">
            <v>Cornstalks</v>
          </cell>
          <cell r="I127" t="str">
            <v>Corn, ear, HM</v>
          </cell>
        </row>
        <row r="128">
          <cell r="B128" t="str">
            <v>Grass hay, aftermath avg 14.5 CP, 66.9 NDF, .61 NEL</v>
          </cell>
          <cell r="D128" t="str">
            <v>Cttn seed hulls</v>
          </cell>
          <cell r="I128" t="str">
            <v>Corn, ear,dry</v>
          </cell>
        </row>
        <row r="129">
          <cell r="B129" t="str">
            <v>Grass hay, first cut, early head 14.5 CP, 65.0 NDF, .63 NEL</v>
          </cell>
          <cell r="I129" t="str">
            <v>Corn, shelled</v>
          </cell>
        </row>
        <row r="130">
          <cell r="B130" t="str">
            <v>Grass hay, first cut, full head 11.0 CP, 75.3 NDF, .55 NEL</v>
          </cell>
          <cell r="D130" t="str">
            <v>Animal Protein Blend</v>
          </cell>
          <cell r="I130" t="str">
            <v>Corn, shelled, HM</v>
          </cell>
        </row>
        <row r="131">
          <cell r="B131" t="str">
            <v>Grass hay, first cut, mature 7.7 CP, 82.7 NDF, .50 NEL</v>
          </cell>
          <cell r="D131" t="str">
            <v>Apple pomace no hulls</v>
          </cell>
          <cell r="I131" t="str">
            <v>Cornstalks</v>
          </cell>
        </row>
        <row r="132">
          <cell r="B132" t="str">
            <v>Grass hay, first cut, prehead 18.4 CP, 56.0 NDF, .69 NEL</v>
          </cell>
          <cell r="D132" t="str">
            <v>Bakery Product</v>
          </cell>
          <cell r="I132" t="str">
            <v>Cottonseed WHOLE</v>
          </cell>
        </row>
        <row r="133">
          <cell r="B133" t="str">
            <v>Grass hay, late fall 16.5 CP, 59.8 NDF, .66 NEL</v>
          </cell>
          <cell r="D133" t="str">
            <v>Barley, dry</v>
          </cell>
          <cell r="I133" t="str">
            <v>Cottonseed, DELINTED</v>
          </cell>
        </row>
        <row r="134">
          <cell r="B134" t="str">
            <v>Grass pasture Fall, prehead 21.0 CP, 43.1 NDF, .77 NEL</v>
          </cell>
          <cell r="D134" t="str">
            <v>Barley, HM</v>
          </cell>
          <cell r="I134" t="str">
            <v>Cttn seed hulls</v>
          </cell>
        </row>
        <row r="135">
          <cell r="B135" t="str">
            <v>Grass pasture Spring, prehead 19.0 CP, 48.2 NDF, .74 NEL</v>
          </cell>
          <cell r="D135" t="str">
            <v>Beet pulp</v>
          </cell>
          <cell r="I135" t="str">
            <v>Cttnseed meal 41%</v>
          </cell>
        </row>
        <row r="136">
          <cell r="B136" t="str">
            <v>Grass pasture Summer, prehead 19.0 CP, 49.7 NDF, .72 NEL</v>
          </cell>
          <cell r="D136" t="str">
            <v>Blood meal, porcine</v>
          </cell>
          <cell r="I136" t="str">
            <v>Donuts</v>
          </cell>
        </row>
        <row r="137">
          <cell r="B137" t="str">
            <v>Grass pasture, Early head 14.9 CP, 61.0 NDF, .63 NEL</v>
          </cell>
          <cell r="D137" t="str">
            <v>Brew yeast</v>
          </cell>
          <cell r="I137" t="str">
            <v>Feather meal</v>
          </cell>
        </row>
        <row r="138">
          <cell r="B138" t="str">
            <v>Grass pasture, head 11.0 CP, 68.0 NDF, .57 NEL</v>
          </cell>
          <cell r="D138" t="str">
            <v>Brewers grain, wet</v>
          </cell>
          <cell r="I138" t="str">
            <v>Fishmeal Menhdn</v>
          </cell>
        </row>
        <row r="139">
          <cell r="B139" t="str">
            <v>Grass sil, aftermath avg, 14.5 CP, 59.2 NDF, .55 NEL</v>
          </cell>
          <cell r="D139" t="str">
            <v>Candy</v>
          </cell>
          <cell r="I139" t="str">
            <v>Grass hay, aftermath avg 14.5 CP, 66.9 NDF, .61 NEL</v>
          </cell>
        </row>
        <row r="140">
          <cell r="B140" t="str">
            <v>Grass sil, first cut, early head 16.6 CP, 57.5 NDF, .60 NEL</v>
          </cell>
          <cell r="D140" t="str">
            <v>Candy Product</v>
          </cell>
          <cell r="I140" t="str">
            <v>Grass hay, first cut, early head 14.5 CP, 65.0 NDF, .63 NEL</v>
          </cell>
        </row>
        <row r="141">
          <cell r="B141" t="str">
            <v>Grass sil, first cut, full head 12.6 CP, 66.6 NDF, .52 NEL</v>
          </cell>
          <cell r="D141" t="str">
            <v>Canola meal</v>
          </cell>
          <cell r="I141" t="str">
            <v>Grass hay, first cut, full head 11.0 CP, 75.3 NDF, .55 NEL</v>
          </cell>
        </row>
        <row r="142">
          <cell r="B142" t="str">
            <v>Grass sil, first cut, mature 8.8 CP, 73.0 NDF, .45 NEL</v>
          </cell>
          <cell r="D142" t="str">
            <v>Chocolate</v>
          </cell>
          <cell r="I142" t="str">
            <v>Grass hay, first cut, mature 7.7 CP, 82.7 NDF, .50 NEL</v>
          </cell>
        </row>
        <row r="143">
          <cell r="B143" t="str">
            <v>Grass sil, first cut, prehead 21.0 CP, 49.5 NDF, .67 NEL</v>
          </cell>
          <cell r="D143" t="str">
            <v>Citrus pulp, dry</v>
          </cell>
          <cell r="I143" t="str">
            <v>Grass hay, first cut, prehead 18.4 CP, 56.0 NDF, .69 NEL</v>
          </cell>
        </row>
        <row r="144">
          <cell r="B144" t="str">
            <v>Grass sil, late fall, 18.9 CP, 58.0 NDF, .58 NEL</v>
          </cell>
          <cell r="D144" t="str">
            <v>Corn Distillers DK</v>
          </cell>
          <cell r="I144" t="str">
            <v>Grass hay, late fall 16.5 CP, 59.8 NDF, .66 NEL</v>
          </cell>
        </row>
        <row r="145">
          <cell r="B145" t="str">
            <v>Kale tops</v>
          </cell>
          <cell r="D145" t="str">
            <v>Corn Distillers LT</v>
          </cell>
          <cell r="I145" t="str">
            <v>Grass pasture Fall, prehead 21.0 CP, 43.1 NDF, .77 NEL</v>
          </cell>
        </row>
        <row r="146">
          <cell r="B146" t="str">
            <v>Leg hay, aftermath avg, 19.3 CP, 42.0 NDF, .64 NEL</v>
          </cell>
          <cell r="D146" t="str">
            <v>Corn Distillers Sol</v>
          </cell>
          <cell r="I146" t="str">
            <v>Grass pasture Spring, prehead 19.0 CP, 48.2 NDF, .74 NEL</v>
          </cell>
        </row>
        <row r="147">
          <cell r="B147" t="str">
            <v>Leg hay, first cut, bloom, 14.7 CP, 49.0 NDF, .59 NEL</v>
          </cell>
          <cell r="D147" t="str">
            <v>Corn Distillers WET</v>
          </cell>
          <cell r="I147" t="str">
            <v>Grass pasture Summer, prehead 19.0 CP, 49.7 NDF, .72 NEL</v>
          </cell>
        </row>
        <row r="148">
          <cell r="B148" t="str">
            <v>Leg hay, first cut, bud, 19.5 CP, 42.0 NDF, .64 NEL</v>
          </cell>
          <cell r="D148" t="str">
            <v>Corn glu FEED</v>
          </cell>
          <cell r="I148" t="str">
            <v>Grass pasture, Early head 14.9 CP, 61.0 NDF, .63 NEL</v>
          </cell>
        </row>
        <row r="149">
          <cell r="B149" t="str">
            <v>Leg hay, first cut, mature, 10.6 CP, 59.2 NDF, .50 NEL</v>
          </cell>
          <cell r="D149" t="str">
            <v>Corn glu MEAL 60%</v>
          </cell>
          <cell r="I149" t="str">
            <v>Grass pasture, head 11.0 CP, 68.0 NDF, .57 NEL</v>
          </cell>
        </row>
        <row r="150">
          <cell r="B150" t="str">
            <v>Leg hay, first cut, prebud, 23.9 CP, 40.5 NDF, .68 NEL</v>
          </cell>
          <cell r="D150" t="str">
            <v>Corn, ear, HM</v>
          </cell>
          <cell r="I150" t="str">
            <v>Grass sil, aftermath avg, 14.5 CP, 59.2 NDF, .55 NEL</v>
          </cell>
        </row>
        <row r="151">
          <cell r="B151" t="str">
            <v>Leg hay, late fall, 21.3 CP, 41.3 NDF, .66 NEL</v>
          </cell>
          <cell r="D151" t="str">
            <v>Corn, ear,dry</v>
          </cell>
          <cell r="I151" t="str">
            <v>Grass sil, first cut, early head 16.6 CP, 57.5 NDF, .60 NEL</v>
          </cell>
        </row>
        <row r="152">
          <cell r="B152" t="str">
            <v>Leg past spring, prebloom, 25.0 CP, 41.0 NDF, .73 NEL</v>
          </cell>
          <cell r="D152" t="str">
            <v>Corn, shelled</v>
          </cell>
          <cell r="I152" t="str">
            <v>Grass sil, first cut, full head 12.6 CP, 66.6 NDF, .52 NEL</v>
          </cell>
        </row>
        <row r="153">
          <cell r="B153" t="str">
            <v>Leg past, bloom, 20.0 CP, 42.0 NDF, .61 NEL</v>
          </cell>
          <cell r="D153" t="str">
            <v>Corn, shelled, HM</v>
          </cell>
          <cell r="I153" t="str">
            <v>Grass sil, first cut, mature 8.8 CP, 73.0 NDF, .45 NEL</v>
          </cell>
        </row>
        <row r="154">
          <cell r="B154" t="str">
            <v xml:space="preserve">Leg past, fall, prebloom, 27.0 CP, 38.0 NDF, .72 NEL </v>
          </cell>
          <cell r="D154" t="str">
            <v>Cottonseed WHOLE</v>
          </cell>
          <cell r="I154" t="str">
            <v>Grass sil, first cut, prehead 21.0 CP, 49.5 NDF, .67 NEL</v>
          </cell>
        </row>
        <row r="155">
          <cell r="B155" t="str">
            <v>Leg past, summer, prebloom, 25.0 CP, 41.0 NDF, .68 NEL</v>
          </cell>
          <cell r="D155" t="str">
            <v>Cottonseed, DELINTED</v>
          </cell>
          <cell r="I155" t="str">
            <v>Grass sil, late fall, 18.9 CP, 58.0 NDF, .58 NEL</v>
          </cell>
        </row>
        <row r="156">
          <cell r="B156" t="str">
            <v>Leg sil, aftermath avg, 20.0 CP, 45.0 NDF, .57 NEL</v>
          </cell>
          <cell r="D156" t="str">
            <v>Cttnseed meal 41%</v>
          </cell>
          <cell r="I156" t="str">
            <v>Heat treated SBM</v>
          </cell>
        </row>
        <row r="157">
          <cell r="B157" t="str">
            <v>Leg sil, first cut, bloom, 17.0 CP, 52.3 NDF, .55 NEL</v>
          </cell>
          <cell r="D157" t="str">
            <v>Donuts</v>
          </cell>
          <cell r="I157" t="str">
            <v>Hominy feed</v>
          </cell>
        </row>
        <row r="158">
          <cell r="B158" t="str">
            <v>Leg sil, first cut, bud, 21.0 CP, 44.9 NDF, .62 NEL</v>
          </cell>
          <cell r="D158" t="str">
            <v>Feather meal</v>
          </cell>
          <cell r="I158" t="str">
            <v>Kale tops</v>
          </cell>
        </row>
        <row r="159">
          <cell r="B159" t="str">
            <v>Leg sil, first cut, mature, 12.0 CP, 63.2 NDF, .47 NEL</v>
          </cell>
          <cell r="D159" t="str">
            <v>Fishmeal Menhdn</v>
          </cell>
          <cell r="I159" t="str">
            <v>Leg hay, aftermath avg, 19.3 CP, 42.0 NDF, .64 NEL</v>
          </cell>
        </row>
        <row r="160">
          <cell r="B160" t="str">
            <v>Leg sil, first cut, prebud, 25.0 CP, 43.3 NDF, .69 NEL</v>
          </cell>
          <cell r="D160" t="str">
            <v>Heat treated SBM</v>
          </cell>
          <cell r="I160" t="str">
            <v>Leg hay, first cut, bloom, 14.7 CP, 49.0 NDF, .59 NEL</v>
          </cell>
        </row>
        <row r="161">
          <cell r="B161" t="str">
            <v>Leg sil, late fall, 22.1 CP, 44.0 NDF, .59 NEL</v>
          </cell>
          <cell r="D161" t="str">
            <v>Hominy feed</v>
          </cell>
          <cell r="I161" t="str">
            <v>Leg hay, first cut, bud, 19.5 CP, 42.0 NDF, .64 NEL</v>
          </cell>
        </row>
        <row r="162">
          <cell r="B162" t="str">
            <v>MMG hay, aftermath, 15.7 CP, 60.7 NDF, .62 NEL</v>
          </cell>
          <cell r="D162" t="str">
            <v>Linseed meal 34%</v>
          </cell>
          <cell r="I162" t="str">
            <v>Leg hay, first cut, mature, 10.6 CP, 59.2 NDF, .50 NEL</v>
          </cell>
        </row>
        <row r="163">
          <cell r="B163" t="str">
            <v>MMG hay, first cut, early head, 15.8 CP, 59.0 NDF, .63 NEL</v>
          </cell>
          <cell r="D163" t="str">
            <v>Malt sprouts</v>
          </cell>
          <cell r="I163" t="str">
            <v>Leg hay, first cut, prebud, 23.9 CP, 40.5 NDF, .68 NEL</v>
          </cell>
        </row>
        <row r="164">
          <cell r="B164" t="str">
            <v>MMG hay, first cut, full head, 11.9 CP, 68.7 NDF, .56 NEL</v>
          </cell>
          <cell r="D164" t="str">
            <v>Meat and Bone, porcine</v>
          </cell>
          <cell r="I164" t="str">
            <v>Leg hay, late fall, 21.3 CP, 41.3 NDF, .66 NEL</v>
          </cell>
        </row>
        <row r="165">
          <cell r="B165" t="str">
            <v>MMG hay, first cut, mature, 8.4 CP, 76.8 NDF, .49 NEL</v>
          </cell>
          <cell r="D165" t="str">
            <v>Molasses, LIQ</v>
          </cell>
          <cell r="I165" t="str">
            <v>Leg past spring, prebloom, 25.0 CP, 41.0 NDF, .73 NEL</v>
          </cell>
        </row>
        <row r="166">
          <cell r="B166" t="str">
            <v>MMG hay, first cut, prehead, 19.8 CP, 52.1 NDF, .69 NEL</v>
          </cell>
          <cell r="D166" t="str">
            <v>Oat mill by-prd</v>
          </cell>
          <cell r="I166" t="str">
            <v>Leg past, bloom, 20.0 CP, 42.0 NDF, .61 NEL</v>
          </cell>
        </row>
        <row r="167">
          <cell r="B167" t="str">
            <v>MMG hay, late fall, 17.7 CP, 55.2 NDF, .67 NEL</v>
          </cell>
          <cell r="D167" t="str">
            <v>Oats, dry</v>
          </cell>
          <cell r="I167" t="str">
            <v xml:space="preserve">Leg past, fall, prebloom, 27.0 CP, 38.0 NDF, .72 NEL </v>
          </cell>
        </row>
        <row r="168">
          <cell r="B168" t="str">
            <v>MMG past fall, 23.0 CP, 42.0 NDF, .78 NEL</v>
          </cell>
          <cell r="D168" t="str">
            <v>Oats, HM</v>
          </cell>
          <cell r="I168" t="str">
            <v>Leg past, summer, prebloom, 25.0 CP, 41.0 NDF, .68 NEL</v>
          </cell>
        </row>
        <row r="169">
          <cell r="B169" t="str">
            <v>MMG past spring, 21.0 CP, 47.0 NDF, .73 NEL</v>
          </cell>
          <cell r="D169" t="str">
            <v>Rye</v>
          </cell>
          <cell r="I169" t="str">
            <v>Leg sil, aftermath avg, 20.0 CP, 45.0 NDF, .57 NEL</v>
          </cell>
        </row>
        <row r="170">
          <cell r="B170" t="str">
            <v>MMG past summer, 21.0 CP, 50.0 NDF, .69 NEL</v>
          </cell>
          <cell r="D170" t="str">
            <v>Sorghum, milo</v>
          </cell>
          <cell r="I170" t="str">
            <v>Leg sil, first cut, bloom, 17.0 CP, 52.3 NDF, .55 NEL</v>
          </cell>
        </row>
        <row r="171">
          <cell r="B171" t="str">
            <v>MMG past, early bloom, 17.0 CP, 61.0 NDF, .63 NEL</v>
          </cell>
          <cell r="D171" t="str">
            <v xml:space="preserve">Soy hulls </v>
          </cell>
          <cell r="I171" t="str">
            <v>Leg sil, first cut, bud, 21.0 CP, 44.9 NDF, .62 NEL</v>
          </cell>
        </row>
        <row r="172">
          <cell r="B172" t="str">
            <v>MMG sil, aftermath, 17.4 CP, 55.7 NDF, .55 NEL</v>
          </cell>
          <cell r="D172" t="str">
            <v>Soybean meal 44</v>
          </cell>
          <cell r="I172" t="str">
            <v>Leg sil, first cut, mature, 12.0 CP, 63.2 NDF, .47 NEL</v>
          </cell>
        </row>
        <row r="173">
          <cell r="B173" t="str">
            <v>MMG sil, first cut, early head, 17.7 CP, 54.4 NDF, .60 NEL</v>
          </cell>
          <cell r="D173" t="str">
            <v>Soybean meal 48</v>
          </cell>
          <cell r="I173" t="str">
            <v>Leg sil, first cut, prebud, 25.0 CP, 43.3 NDF, .69 NEL</v>
          </cell>
        </row>
        <row r="174">
          <cell r="B174" t="str">
            <v>MMG sil, first cut, full head, 13.7 CP, 63.0 NDF, .54 NEL</v>
          </cell>
          <cell r="D174" t="str">
            <v>Soybeans COOKED</v>
          </cell>
          <cell r="I174" t="str">
            <v>Leg sil, late fall, 22.1 CP, 44.0 NDF, .59 NEL</v>
          </cell>
        </row>
        <row r="175">
          <cell r="B175" t="str">
            <v>MMG sil, first cut, mature, 9.6 CP, 70.6 NDF, .46 NEL</v>
          </cell>
          <cell r="D175" t="str">
            <v>Soybeans RAW</v>
          </cell>
          <cell r="I175" t="str">
            <v>Linseed meal 34%</v>
          </cell>
        </row>
        <row r="176">
          <cell r="B176" t="str">
            <v>MMG sil, first cut, prehead 22.0 CP, 48.0 NDF, .68 NEL</v>
          </cell>
          <cell r="D176" t="str">
            <v>Triticale</v>
          </cell>
          <cell r="I176" t="str">
            <v>Malt sprouts</v>
          </cell>
        </row>
        <row r="177">
          <cell r="B177" t="str">
            <v>MMG sil, late fall, 19.7 CP, 54.5 NDF, .60 NEL</v>
          </cell>
          <cell r="D177" t="str">
            <v xml:space="preserve">Wheat bran </v>
          </cell>
          <cell r="I177" t="str">
            <v>Meat and Bone, porcine</v>
          </cell>
        </row>
        <row r="178">
          <cell r="B178" t="str">
            <v>MML hay, aftermath, 18.1 CP, 48.0 NDF, .64 NEL</v>
          </cell>
          <cell r="D178" t="str">
            <v>Wheat Eastern</v>
          </cell>
          <cell r="I178" t="str">
            <v>MMG hay, aftermath, 15.7 CP, 60.7 NDF, .62 NEL</v>
          </cell>
        </row>
        <row r="179">
          <cell r="B179" t="str">
            <v>MML hay, first cut, bloom, 14.0 CP, 55.6 NDF, .59 NEL</v>
          </cell>
          <cell r="D179" t="str">
            <v xml:space="preserve">Wheat midds </v>
          </cell>
          <cell r="I179" t="str">
            <v>MMG hay, first cut, early head, 15.8 CP, 59.0 NDF, .63 NEL</v>
          </cell>
        </row>
        <row r="180">
          <cell r="B180" t="str">
            <v>MML hay, first cut, bud, 18.3 CP, 47.8 NDF, .64 NEL</v>
          </cell>
          <cell r="D180" t="str">
            <v>Whey, dry</v>
          </cell>
          <cell r="I180" t="str">
            <v>MMG hay, first cut, full head, 11.9 CP, 68.7 NDF, .56 NEL</v>
          </cell>
        </row>
        <row r="181">
          <cell r="B181" t="str">
            <v>MML hay, first cut, mature, 9.9 CP, 65.0 NDF, .50 NEL</v>
          </cell>
          <cell r="D181" t="str">
            <v>Whey, liquid</v>
          </cell>
          <cell r="I181" t="str">
            <v>MMG hay, first cut, mature, 8.4 CP, 76.8 NDF, .49 NEL</v>
          </cell>
        </row>
        <row r="182">
          <cell r="B182" t="str">
            <v>MML hay, first cut, prebud, 22.5 CP, 44.4 NDF, .70 NEL</v>
          </cell>
          <cell r="I182" t="str">
            <v>MMG hay, first cut, prehead, 19.8 CP, 52.1 NDF, .69 NEL</v>
          </cell>
        </row>
        <row r="183">
          <cell r="B183" t="str">
            <v>MML hay, late fall, 20.0 CP, 45.9 NDF, .64 NEL</v>
          </cell>
          <cell r="D183" t="str">
            <v>Supplement CP 12.0</v>
          </cell>
          <cell r="I183" t="str">
            <v>MMG hay, late fall, 17.7 CP, 55.2 NDF, .67 NEL</v>
          </cell>
        </row>
        <row r="184">
          <cell r="B184" t="str">
            <v>MML past, early bloom, 18.0 CP, 61.0 NDF, .61 NEL</v>
          </cell>
          <cell r="D184" t="str">
            <v>Supplement CP 14.0</v>
          </cell>
          <cell r="I184" t="str">
            <v>MMG past fall, 23.0 CP, 42.0 NDF, .78 NEL</v>
          </cell>
        </row>
        <row r="185">
          <cell r="B185" t="str">
            <v>MML past, fall, 25.0 CP, 43.0 NDF, .74 NEL</v>
          </cell>
          <cell r="D185" t="str">
            <v>Supplement CP 16.0</v>
          </cell>
          <cell r="I185" t="str">
            <v>MMG past spring, 21.0 CP, 47.0 NDF, .73 NEL</v>
          </cell>
        </row>
        <row r="186">
          <cell r="B186" t="str">
            <v>MML past, spring, 23.0 CP, 46.0 NDF, .73 NEL</v>
          </cell>
          <cell r="D186" t="str">
            <v>Supplement CP 18.0</v>
          </cell>
          <cell r="I186" t="str">
            <v>MMG past summer, 21.0 CP, 50.0 NDF, .69 NEL</v>
          </cell>
        </row>
        <row r="187">
          <cell r="B187" t="str">
            <v>MML past, summer, 23.0 CP, 46.0 NDF, .68 NEL</v>
          </cell>
          <cell r="D187" t="str">
            <v>Supplement CP 20.0</v>
          </cell>
          <cell r="I187" t="str">
            <v>MMG past, early bloom, 17.0 CP, 61.0 NDF, .63 NEL</v>
          </cell>
        </row>
        <row r="188">
          <cell r="B188" t="str">
            <v>MML sil, aftermath, 19.2 CP, 48.6 NDF, .56 NEL</v>
          </cell>
          <cell r="D188" t="str">
            <v>Supplement CP 22.0</v>
          </cell>
          <cell r="I188" t="str">
            <v>MMG sil, aftermath, 17.4 CP, 55.7 NDF, .55 NEL</v>
          </cell>
        </row>
        <row r="189">
          <cell r="B189" t="str">
            <v>MML sil, first cut, bloom, 15.9 CP, 55.9 NDF, .54 NEL</v>
          </cell>
          <cell r="D189" t="str">
            <v>Supplement CP 24.0</v>
          </cell>
          <cell r="I189" t="str">
            <v>MMG sil, first cut, early head, 17.7 CP, 54.4 NDF, .60 NEL</v>
          </cell>
        </row>
        <row r="190">
          <cell r="B190" t="str">
            <v>MML sil, first cut, bud, 19.9 CP, 48.1 NDF, .61 NEL</v>
          </cell>
          <cell r="D190" t="str">
            <v>Supplement CP 26.0</v>
          </cell>
          <cell r="I190" t="str">
            <v>MMG sil, first cut, full head, 13.7 CP, 63.0 NDF, .54 NEL</v>
          </cell>
        </row>
        <row r="191">
          <cell r="B191" t="str">
            <v>MML sil, first cut, mature, 11.2 CP, 65.7 NDF, .46 NEL</v>
          </cell>
          <cell r="D191" t="str">
            <v>Supplement CP 28.0</v>
          </cell>
          <cell r="I191" t="str">
            <v>MMG sil, first cut, mature, 9.6 CP, 70.6 NDF, .46 NEL</v>
          </cell>
        </row>
        <row r="192">
          <cell r="B192" t="str">
            <v>MML sil, first cut, prebud, 24.0 CP, 44.9 NDF, .68 NEL</v>
          </cell>
          <cell r="D192" t="str">
            <v>Supplement CP 30.0</v>
          </cell>
          <cell r="I192" t="str">
            <v>MMG sil, first cut, prehead 22.0 CP, 48.0 NDF, .68 NEL</v>
          </cell>
        </row>
        <row r="193">
          <cell r="B193" t="str">
            <v>MML sil, late fall, 21.3 CP, 47.5 NDF, .60 NEL</v>
          </cell>
          <cell r="D193" t="str">
            <v>Supplement CP 32.0</v>
          </cell>
          <cell r="I193" t="str">
            <v>MMG sil, late fall, 19.7 CP, 54.5 NDF, .60 NEL</v>
          </cell>
        </row>
        <row r="194">
          <cell r="B194" t="str">
            <v>Rape tops</v>
          </cell>
          <cell r="D194" t="str">
            <v>Supplement CP 34.0</v>
          </cell>
          <cell r="I194" t="str">
            <v>MML hay, aftermath, 18.1 CP, 48.0 NDF, .64 NEL</v>
          </cell>
        </row>
        <row r="195">
          <cell r="B195" t="str">
            <v>SM grn sil avg anal.</v>
          </cell>
          <cell r="D195" t="str">
            <v>Supplement CP 36.0</v>
          </cell>
          <cell r="I195" t="str">
            <v>MML hay, first cut, bloom, 14.0 CP, 55.6 NDF, .59 NEL</v>
          </cell>
        </row>
        <row r="196">
          <cell r="B196" t="str">
            <v>SM grn sil boot</v>
          </cell>
          <cell r="I196" t="str">
            <v>MML hay, first cut, bud, 18.3 CP, 47.8 NDF, .64 NEL</v>
          </cell>
        </row>
        <row r="197">
          <cell r="B197" t="str">
            <v>Sor-Sud past 30</v>
          </cell>
          <cell r="I197" t="str">
            <v>MML hay, first cut, mature, 9.9 CP, 65.0 NDF, .50 NEL</v>
          </cell>
        </row>
        <row r="198">
          <cell r="B198" t="str">
            <v>Sor-Sud past 40</v>
          </cell>
          <cell r="I198" t="str">
            <v>MML hay, first cut, prebud, 22.5 CP, 44.4 NDF, .70 NEL</v>
          </cell>
        </row>
        <row r="199">
          <cell r="B199" t="str">
            <v>Sor-Sud sil avg</v>
          </cell>
          <cell r="I199" t="str">
            <v>MML hay, late fall, 20.0 CP, 45.9 NDF, .64 NEL</v>
          </cell>
        </row>
        <row r="200">
          <cell r="B200" t="str">
            <v>Swede tops</v>
          </cell>
          <cell r="I200" t="str">
            <v>MML past, early bloom, 18.0 CP, 61.0 NDF, .61 NEL</v>
          </cell>
        </row>
        <row r="201">
          <cell r="B201" t="str">
            <v>Turnip roots</v>
          </cell>
          <cell r="I201" t="str">
            <v>MML past, fall, 25.0 CP, 43.0 NDF, .74 NEL</v>
          </cell>
        </row>
        <row r="202">
          <cell r="B202" t="str">
            <v>Turnip tops</v>
          </cell>
          <cell r="I202" t="str">
            <v>MML past, spring, 23.0 CP, 46.0 NDF, .73 NEL</v>
          </cell>
        </row>
        <row r="203">
          <cell r="I203" t="str">
            <v>MML past, summer, 23.0 CP, 46.0 NDF, .68 NEL</v>
          </cell>
        </row>
        <row r="204">
          <cell r="I204" t="str">
            <v>MML sil, aftermath, 19.2 CP, 48.6 NDF, .56 NEL</v>
          </cell>
        </row>
        <row r="205">
          <cell r="I205" t="str">
            <v>MML sil, first cut, bloom, 15.9 CP, 55.9 NDF, .54 NEL</v>
          </cell>
        </row>
        <row r="206">
          <cell r="I206" t="str">
            <v>MML sil, first cut, bud, 19.9 CP, 48.1 NDF, .61 NEL</v>
          </cell>
        </row>
        <row r="207">
          <cell r="I207" t="str">
            <v>MML sil, first cut, mature, 11.2 CP, 65.7 NDF, .46 NEL</v>
          </cell>
        </row>
        <row r="208">
          <cell r="I208" t="str">
            <v>MML sil, first cut, prebud, 24.0 CP, 44.9 NDF, .68 NEL</v>
          </cell>
        </row>
        <row r="209">
          <cell r="I209" t="str">
            <v>MML sil, late fall, 21.3 CP, 47.5 NDF, .60 NEL</v>
          </cell>
        </row>
        <row r="210">
          <cell r="I210" t="str">
            <v>Molasses, LIQ</v>
          </cell>
        </row>
        <row r="211">
          <cell r="I211" t="str">
            <v>Oat mill by-prd</v>
          </cell>
        </row>
        <row r="212">
          <cell r="I212" t="str">
            <v>Oats, dry</v>
          </cell>
        </row>
        <row r="213">
          <cell r="I213" t="str">
            <v>Oats, HM</v>
          </cell>
        </row>
        <row r="214">
          <cell r="I214" t="str">
            <v>Rape tops</v>
          </cell>
        </row>
        <row r="215">
          <cell r="I215" t="str">
            <v>Rye</v>
          </cell>
        </row>
        <row r="216">
          <cell r="I216" t="str">
            <v>SM grn sil avg anal.</v>
          </cell>
        </row>
        <row r="217">
          <cell r="I217" t="str">
            <v>SM grn sil boot</v>
          </cell>
        </row>
        <row r="218">
          <cell r="I218" t="str">
            <v>Sorghum, milo</v>
          </cell>
        </row>
        <row r="219">
          <cell r="I219" t="str">
            <v>Sor-Sud past 30</v>
          </cell>
        </row>
        <row r="220">
          <cell r="I220" t="str">
            <v>Sor-Sud past 40</v>
          </cell>
        </row>
        <row r="221">
          <cell r="I221" t="str">
            <v>Sor-Sud sil avg</v>
          </cell>
        </row>
        <row r="222">
          <cell r="I222" t="str">
            <v xml:space="preserve">Soy hulls </v>
          </cell>
        </row>
        <row r="223">
          <cell r="I223" t="str">
            <v>Soybean meal 44</v>
          </cell>
        </row>
        <row r="224">
          <cell r="I224" t="str">
            <v>Soybean meal 48</v>
          </cell>
        </row>
        <row r="225">
          <cell r="I225" t="str">
            <v>Soybeans COOKED</v>
          </cell>
        </row>
        <row r="226">
          <cell r="I226" t="str">
            <v>Soybeans RAW</v>
          </cell>
        </row>
        <row r="227">
          <cell r="I227" t="str">
            <v>Supplement CP 12.0</v>
          </cell>
        </row>
        <row r="228">
          <cell r="I228" t="str">
            <v>Supplement CP 14.0</v>
          </cell>
        </row>
        <row r="229">
          <cell r="I229" t="str">
            <v>Supplement CP 16.0</v>
          </cell>
        </row>
        <row r="230">
          <cell r="I230" t="str">
            <v>Supplement CP 18.0</v>
          </cell>
        </row>
        <row r="231">
          <cell r="I231" t="str">
            <v>Supplement CP 20.0</v>
          </cell>
        </row>
        <row r="232">
          <cell r="I232" t="str">
            <v>Supplement CP 22.0</v>
          </cell>
        </row>
        <row r="233">
          <cell r="I233" t="str">
            <v>Supplement CP 24.0</v>
          </cell>
        </row>
        <row r="234">
          <cell r="I234" t="str">
            <v>Supplement CP 26.0</v>
          </cell>
        </row>
        <row r="235">
          <cell r="I235" t="str">
            <v>Supplement CP 28.0</v>
          </cell>
        </row>
        <row r="236">
          <cell r="I236" t="str">
            <v>Supplement CP 30.0</v>
          </cell>
        </row>
        <row r="237">
          <cell r="I237" t="str">
            <v>Supplement CP 32.0</v>
          </cell>
        </row>
        <row r="238">
          <cell r="I238" t="str">
            <v>Supplement CP 34.0</v>
          </cell>
        </row>
        <row r="239">
          <cell r="I239" t="str">
            <v>Supplement CP 36.0</v>
          </cell>
        </row>
        <row r="240">
          <cell r="I240" t="str">
            <v>Swede tops</v>
          </cell>
        </row>
        <row r="241">
          <cell r="I241" t="str">
            <v>Triticale</v>
          </cell>
        </row>
        <row r="242">
          <cell r="I242" t="str">
            <v>Turnip roots</v>
          </cell>
        </row>
        <row r="243">
          <cell r="I243" t="str">
            <v>Turnip tops</v>
          </cell>
        </row>
        <row r="244">
          <cell r="I244" t="str">
            <v xml:space="preserve">Wheat bran </v>
          </cell>
        </row>
        <row r="245">
          <cell r="I245" t="str">
            <v>Wheat Eastern</v>
          </cell>
        </row>
        <row r="246">
          <cell r="I246" t="str">
            <v xml:space="preserve">Wheat midds </v>
          </cell>
        </row>
        <row r="247">
          <cell r="I247" t="str">
            <v>Whey, dry</v>
          </cell>
        </row>
        <row r="248">
          <cell r="I248" t="str">
            <v>Whey, liquid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 t="str">
            <v>Total Cows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>
    <tabColor theme="7" tint="0.59999389629810485"/>
    <pageSetUpPr fitToPage="1"/>
  </sheetPr>
  <dimension ref="A1:J194"/>
  <sheetViews>
    <sheetView showGridLines="0" tabSelected="1" topLeftCell="A16" zoomScale="110" zoomScaleNormal="110" workbookViewId="0">
      <pane xSplit="1" topLeftCell="B1" activePane="topRight" state="frozen"/>
      <selection activeCell="S21" sqref="S21"/>
      <selection pane="topRight" activeCell="H49" sqref="H49:H51"/>
    </sheetView>
  </sheetViews>
  <sheetFormatPr defaultRowHeight="12.75" x14ac:dyDescent="0.2"/>
  <cols>
    <col min="1" max="1" width="10.42578125" customWidth="1"/>
    <col min="2" max="2" width="44.140625" customWidth="1"/>
    <col min="3" max="3" width="16.7109375" style="15" customWidth="1"/>
    <col min="4" max="6" width="12.7109375" style="15" customWidth="1"/>
    <col min="7" max="7" width="13.7109375" style="15" bestFit="1" customWidth="1"/>
    <col min="8" max="8" width="13.7109375" style="15" customWidth="1"/>
    <col min="9" max="9" width="22.42578125" bestFit="1" customWidth="1"/>
  </cols>
  <sheetData>
    <row r="1" spans="1:10" ht="16.5" thickBot="1" x14ac:dyDescent="0.3">
      <c r="C1" s="14" t="s">
        <v>0</v>
      </c>
      <c r="D1" s="126" t="s">
        <v>115</v>
      </c>
      <c r="E1" s="127"/>
      <c r="F1" s="127"/>
      <c r="G1" s="127"/>
    </row>
    <row r="2" spans="1:10" ht="16.5" thickTop="1" x14ac:dyDescent="0.25">
      <c r="B2" s="133" t="s">
        <v>81</v>
      </c>
      <c r="C2" s="133"/>
      <c r="D2" s="133"/>
      <c r="E2" s="133"/>
      <c r="F2" s="133"/>
      <c r="G2" s="133"/>
      <c r="H2" s="133"/>
      <c r="I2" s="133"/>
    </row>
    <row r="3" spans="1:10" ht="18.75" x14ac:dyDescent="0.3">
      <c r="A3" s="18"/>
      <c r="B3" s="19"/>
      <c r="C3" s="20"/>
      <c r="D3" s="20"/>
      <c r="E3" s="20"/>
      <c r="F3" s="20"/>
      <c r="G3" s="20"/>
      <c r="H3" s="20"/>
    </row>
    <row r="4" spans="1:10" ht="15.95" customHeight="1" thickBot="1" x14ac:dyDescent="0.35">
      <c r="A4" s="18"/>
      <c r="B4" s="21" t="s">
        <v>1</v>
      </c>
      <c r="C4" s="22"/>
      <c r="D4" s="20"/>
      <c r="E4" s="22"/>
      <c r="F4" s="20"/>
      <c r="G4" s="22"/>
      <c r="H4" s="80" t="s">
        <v>2</v>
      </c>
      <c r="I4" s="79" t="s">
        <v>85</v>
      </c>
    </row>
    <row r="5" spans="1:10" ht="15.95" customHeight="1" thickTop="1" x14ac:dyDescent="0.2">
      <c r="B5" s="24" t="s">
        <v>64</v>
      </c>
      <c r="C5" s="1">
        <f>403*0.75</f>
        <v>302.25</v>
      </c>
      <c r="D5" s="20"/>
      <c r="E5" s="22"/>
      <c r="F5" s="20"/>
      <c r="G5" s="22"/>
      <c r="H5" s="64">
        <f>C5</f>
        <v>302.25</v>
      </c>
      <c r="I5" s="74"/>
      <c r="J5" s="81"/>
    </row>
    <row r="6" spans="1:10" ht="15.95" customHeight="1" thickBot="1" x14ac:dyDescent="0.25">
      <c r="B6" s="26"/>
      <c r="C6" s="67" t="s">
        <v>5</v>
      </c>
      <c r="D6" s="16"/>
      <c r="E6" s="28"/>
      <c r="F6" s="29" t="s">
        <v>6</v>
      </c>
      <c r="G6" s="27" t="s">
        <v>7</v>
      </c>
      <c r="H6" s="68"/>
      <c r="J6" s="81"/>
    </row>
    <row r="7" spans="1:10" ht="15.95" customHeight="1" thickTop="1" x14ac:dyDescent="0.2">
      <c r="B7" s="24" t="s">
        <v>65</v>
      </c>
      <c r="C7" s="69"/>
      <c r="D7" s="20"/>
      <c r="E7" s="22"/>
      <c r="F7" s="12"/>
      <c r="G7" s="25"/>
      <c r="H7" s="64"/>
      <c r="I7" s="74"/>
      <c r="J7" s="81"/>
    </row>
    <row r="8" spans="1:10" ht="15.95" customHeight="1" x14ac:dyDescent="0.2">
      <c r="B8" s="35" t="s">
        <v>110</v>
      </c>
      <c r="C8" s="1">
        <v>201993.26249999998</v>
      </c>
      <c r="D8" s="20"/>
      <c r="E8" s="22"/>
      <c r="F8" s="5"/>
      <c r="G8" s="4"/>
      <c r="H8" s="84">
        <f t="shared" ref="H8:H19" si="0">C8-F8+G8</f>
        <v>201993.26249999998</v>
      </c>
      <c r="I8" s="106">
        <f>IFERROR(H8/$H$5,"")</f>
        <v>668.29863523573192</v>
      </c>
    </row>
    <row r="9" spans="1:10" ht="15.95" customHeight="1" x14ac:dyDescent="0.2">
      <c r="B9" s="35" t="s">
        <v>111</v>
      </c>
      <c r="C9" s="1">
        <v>41583.600000000006</v>
      </c>
      <c r="D9" s="20"/>
      <c r="E9" s="22"/>
      <c r="F9" s="5"/>
      <c r="G9" s="2"/>
      <c r="H9" s="85">
        <f t="shared" si="0"/>
        <v>41583.600000000006</v>
      </c>
      <c r="I9" s="105">
        <f t="shared" ref="I9:I19" si="1">IFERROR(H9/$H$5,"")</f>
        <v>137.5801488833747</v>
      </c>
    </row>
    <row r="10" spans="1:10" ht="15.95" customHeight="1" x14ac:dyDescent="0.2">
      <c r="B10" s="35" t="s">
        <v>109</v>
      </c>
      <c r="C10" s="1">
        <v>0</v>
      </c>
      <c r="D10" s="20"/>
      <c r="E10" s="22"/>
      <c r="F10" s="5"/>
      <c r="G10" s="2"/>
      <c r="H10" s="85">
        <f t="shared" si="0"/>
        <v>0</v>
      </c>
      <c r="I10" s="107">
        <f t="shared" si="1"/>
        <v>0</v>
      </c>
    </row>
    <row r="11" spans="1:10" ht="15.95" customHeight="1" x14ac:dyDescent="0.2">
      <c r="B11" s="35" t="s">
        <v>66</v>
      </c>
      <c r="C11" s="125">
        <v>6659.25</v>
      </c>
      <c r="D11" s="20"/>
      <c r="E11" s="22"/>
      <c r="F11" s="5"/>
      <c r="G11" s="2"/>
      <c r="H11" s="85"/>
      <c r="I11" s="107"/>
    </row>
    <row r="12" spans="1:10" ht="15.95" customHeight="1" x14ac:dyDescent="0.2">
      <c r="B12" s="24" t="s">
        <v>108</v>
      </c>
      <c r="C12" s="63"/>
      <c r="D12" s="20"/>
      <c r="E12" s="22"/>
      <c r="F12" s="71"/>
      <c r="G12" s="70"/>
      <c r="H12" s="85">
        <f t="shared" si="0"/>
        <v>0</v>
      </c>
      <c r="I12" s="107">
        <f t="shared" si="1"/>
        <v>0</v>
      </c>
    </row>
    <row r="13" spans="1:10" ht="15.95" customHeight="1" x14ac:dyDescent="0.2">
      <c r="B13" s="35" t="s">
        <v>110</v>
      </c>
      <c r="C13" s="1"/>
      <c r="D13" s="20"/>
      <c r="E13" s="22"/>
      <c r="F13" s="6"/>
      <c r="G13" s="2"/>
      <c r="H13" s="85">
        <f t="shared" si="0"/>
        <v>0</v>
      </c>
      <c r="I13" s="107">
        <f t="shared" si="1"/>
        <v>0</v>
      </c>
    </row>
    <row r="14" spans="1:10" ht="15.95" customHeight="1" x14ac:dyDescent="0.2">
      <c r="B14" s="35" t="s">
        <v>111</v>
      </c>
      <c r="C14" s="1"/>
      <c r="D14" s="20"/>
      <c r="E14" s="22"/>
      <c r="F14" s="6"/>
      <c r="G14" s="2"/>
      <c r="H14" s="85">
        <f t="shared" si="0"/>
        <v>0</v>
      </c>
      <c r="I14" s="107">
        <f t="shared" si="1"/>
        <v>0</v>
      </c>
    </row>
    <row r="15" spans="1:10" ht="15.95" customHeight="1" x14ac:dyDescent="0.2">
      <c r="B15" s="35" t="s">
        <v>109</v>
      </c>
      <c r="C15" s="1"/>
      <c r="D15" s="20"/>
      <c r="E15" s="22"/>
      <c r="F15" s="6"/>
      <c r="G15" s="2"/>
      <c r="H15" s="85">
        <f t="shared" si="0"/>
        <v>0</v>
      </c>
      <c r="I15" s="107">
        <f t="shared" si="1"/>
        <v>0</v>
      </c>
    </row>
    <row r="16" spans="1:10" ht="15.95" customHeight="1" x14ac:dyDescent="0.2">
      <c r="B16" s="35" t="s">
        <v>66</v>
      </c>
      <c r="C16" s="125"/>
      <c r="D16" s="20"/>
      <c r="E16" s="22"/>
      <c r="F16" s="6"/>
      <c r="G16" s="2"/>
      <c r="H16" s="85"/>
      <c r="I16" s="107"/>
    </row>
    <row r="17" spans="2:9" ht="15.95" customHeight="1" x14ac:dyDescent="0.2">
      <c r="B17" s="24" t="s">
        <v>67</v>
      </c>
      <c r="C17" s="63"/>
      <c r="D17" s="20"/>
      <c r="E17" s="22"/>
      <c r="F17" s="71"/>
      <c r="G17" s="70"/>
      <c r="H17" s="85">
        <f t="shared" si="0"/>
        <v>0</v>
      </c>
      <c r="I17" s="108">
        <f t="shared" si="1"/>
        <v>0</v>
      </c>
    </row>
    <row r="18" spans="2:9" ht="15.95" customHeight="1" x14ac:dyDescent="0.2">
      <c r="B18" s="35" t="s">
        <v>68</v>
      </c>
      <c r="C18" s="1">
        <v>7162.5</v>
      </c>
      <c r="D18" s="20"/>
      <c r="E18" s="22"/>
      <c r="F18" s="6"/>
      <c r="G18" s="2"/>
      <c r="H18" s="85">
        <f t="shared" si="0"/>
        <v>7162.5</v>
      </c>
      <c r="I18" s="105">
        <f t="shared" si="1"/>
        <v>23.697270471464019</v>
      </c>
    </row>
    <row r="19" spans="2:9" ht="15.95" customHeight="1" x14ac:dyDescent="0.2">
      <c r="B19" s="35" t="s">
        <v>69</v>
      </c>
      <c r="C19" s="1">
        <v>3000</v>
      </c>
      <c r="D19" s="20"/>
      <c r="E19" s="22"/>
      <c r="F19" s="6"/>
      <c r="G19" s="2"/>
      <c r="H19" s="85">
        <f t="shared" si="0"/>
        <v>3000</v>
      </c>
      <c r="I19" s="107">
        <f t="shared" si="1"/>
        <v>9.9255583126550864</v>
      </c>
    </row>
    <row r="20" spans="2:9" ht="15.95" customHeight="1" x14ac:dyDescent="0.2">
      <c r="B20" s="35" t="s">
        <v>29</v>
      </c>
      <c r="C20" s="1">
        <v>12317.130000000001</v>
      </c>
      <c r="D20" s="20"/>
      <c r="E20" s="22"/>
      <c r="F20" s="6"/>
      <c r="G20" s="2"/>
      <c r="H20" s="85">
        <f>C20-F20+G20</f>
        <v>12317.130000000001</v>
      </c>
      <c r="I20" s="107">
        <f>IFERROR(H20/$H$5,"")</f>
        <v>40.75146401985112</v>
      </c>
    </row>
    <row r="21" spans="2:9" ht="15.95" customHeight="1" thickBot="1" x14ac:dyDescent="0.25">
      <c r="B21" s="35" t="s">
        <v>70</v>
      </c>
      <c r="C21" s="1">
        <v>3253.6875</v>
      </c>
      <c r="D21" s="20"/>
      <c r="E21" s="22"/>
      <c r="F21" s="6"/>
      <c r="G21" s="2"/>
      <c r="H21" s="86">
        <f>C21-F21+G21</f>
        <v>3253.6875</v>
      </c>
      <c r="I21" s="95">
        <f>IFERROR(H21/$H$5,"")</f>
        <v>10.764888337468983</v>
      </c>
    </row>
    <row r="22" spans="2:9" ht="15.95" customHeight="1" thickTop="1" x14ac:dyDescent="0.2">
      <c r="B22" s="65" t="s">
        <v>71</v>
      </c>
      <c r="C22" s="76">
        <f>SUM(C18:C21,C13:C16,C8:C11)</f>
        <v>275969.43</v>
      </c>
      <c r="D22" s="75"/>
      <c r="E22" s="34"/>
      <c r="F22" s="77">
        <f>SUM(F18:F21,F13:F16,F8:F11)</f>
        <v>0</v>
      </c>
      <c r="G22" s="66">
        <f>SUM(G18:G21,G13:G16,G8:G11)</f>
        <v>0</v>
      </c>
      <c r="H22" s="88">
        <f>C22-F22+G22</f>
        <v>275969.43</v>
      </c>
      <c r="I22" s="87">
        <f>SUM(I8:I21)</f>
        <v>891.01796526054579</v>
      </c>
    </row>
    <row r="23" spans="2:9" ht="15.95" customHeight="1" thickBot="1" x14ac:dyDescent="0.25">
      <c r="B23" s="26"/>
      <c r="C23" s="67" t="s">
        <v>5</v>
      </c>
      <c r="D23" s="20"/>
      <c r="E23" s="22"/>
      <c r="F23" s="29" t="s">
        <v>6</v>
      </c>
      <c r="G23" s="78" t="s">
        <v>7</v>
      </c>
      <c r="H23" s="94"/>
      <c r="I23" s="95"/>
    </row>
    <row r="24" spans="2:9" ht="15.95" customHeight="1" thickTop="1" x14ac:dyDescent="0.2">
      <c r="B24" s="24" t="s">
        <v>72</v>
      </c>
      <c r="C24" s="4">
        <v>123.75</v>
      </c>
      <c r="D24" s="75"/>
      <c r="E24" s="34"/>
      <c r="F24" s="6"/>
      <c r="G24" s="2"/>
      <c r="H24" s="88">
        <f>C24-F21+G21</f>
        <v>123.75</v>
      </c>
      <c r="I24" s="41">
        <f>IFERROR(H24/$H$5,"")</f>
        <v>0.40942928039702231</v>
      </c>
    </row>
    <row r="25" spans="2:9" ht="15.95" customHeight="1" x14ac:dyDescent="0.2">
      <c r="B25" s="24" t="s">
        <v>73</v>
      </c>
      <c r="C25" s="2">
        <v>305.88750000000005</v>
      </c>
      <c r="D25" s="20"/>
      <c r="E25" s="22"/>
      <c r="F25" s="6"/>
      <c r="G25" s="2"/>
      <c r="H25" s="92">
        <f t="shared" ref="H25:H29" si="2">C25-F25+G25</f>
        <v>305.88750000000005</v>
      </c>
      <c r="I25" s="108">
        <f>IFERROR(H25/$H$5,"")</f>
        <v>1.0120347394540945</v>
      </c>
    </row>
    <row r="26" spans="2:9" ht="15.95" customHeight="1" x14ac:dyDescent="0.2">
      <c r="B26" s="24" t="s">
        <v>74</v>
      </c>
      <c r="C26" s="2">
        <v>11300.025000000001</v>
      </c>
      <c r="D26" s="20"/>
      <c r="E26" s="22"/>
      <c r="F26" s="6"/>
      <c r="G26" s="2"/>
      <c r="H26" s="92">
        <f t="shared" si="2"/>
        <v>11300.025000000001</v>
      </c>
      <c r="I26" s="108">
        <f t="shared" ref="I26:I28" si="3">IFERROR(H26/$H$5,"")</f>
        <v>37.386352357320106</v>
      </c>
    </row>
    <row r="27" spans="2:9" ht="15.95" customHeight="1" x14ac:dyDescent="0.2">
      <c r="B27" s="24" t="s">
        <v>75</v>
      </c>
      <c r="C27" s="2">
        <v>0</v>
      </c>
      <c r="D27" s="20"/>
      <c r="E27" s="22"/>
      <c r="F27" s="6"/>
      <c r="G27" s="2"/>
      <c r="H27" s="92">
        <f t="shared" si="2"/>
        <v>0</v>
      </c>
      <c r="I27" s="108">
        <f t="shared" si="3"/>
        <v>0</v>
      </c>
    </row>
    <row r="28" spans="2:9" ht="15.95" customHeight="1" x14ac:dyDescent="0.2">
      <c r="B28" s="24" t="s">
        <v>30</v>
      </c>
      <c r="C28" s="2">
        <v>6934.3499999999995</v>
      </c>
      <c r="D28" s="20"/>
      <c r="E28" s="22"/>
      <c r="F28" s="6"/>
      <c r="G28" s="2"/>
      <c r="H28" s="92">
        <f t="shared" si="2"/>
        <v>6934.3499999999995</v>
      </c>
      <c r="I28" s="108">
        <f t="shared" si="3"/>
        <v>22.942431761786597</v>
      </c>
    </row>
    <row r="29" spans="2:9" ht="15.95" customHeight="1" thickBot="1" x14ac:dyDescent="0.25">
      <c r="B29" s="26" t="s">
        <v>31</v>
      </c>
      <c r="C29" s="3">
        <v>162867.5625</v>
      </c>
      <c r="D29" s="16"/>
      <c r="E29" s="28"/>
      <c r="F29" s="6"/>
      <c r="G29" s="7"/>
      <c r="H29" s="92">
        <f t="shared" si="2"/>
        <v>162867.5625</v>
      </c>
      <c r="I29" s="91">
        <f>IFERROR(H29/$H$5,"")</f>
        <v>538.85049627791568</v>
      </c>
    </row>
    <row r="30" spans="2:9" ht="15.95" customHeight="1" thickTop="1" x14ac:dyDescent="0.2">
      <c r="B30" s="21" t="s">
        <v>32</v>
      </c>
      <c r="C30" s="9">
        <f>SUM(C22:C29)</f>
        <v>457501.005</v>
      </c>
      <c r="D30" s="20"/>
      <c r="E30" s="22"/>
      <c r="F30" s="31">
        <f>SUM(F22:F29)</f>
        <v>0</v>
      </c>
      <c r="G30" s="22">
        <f>SUM(G22:G29)</f>
        <v>0</v>
      </c>
      <c r="H30" s="93">
        <f>SUM(H22:H29)</f>
        <v>457501.005</v>
      </c>
      <c r="I30" s="10">
        <f>SUM(I22:I29)</f>
        <v>1491.6187096774192</v>
      </c>
    </row>
    <row r="31" spans="2:9" ht="15.95" customHeight="1" x14ac:dyDescent="0.2">
      <c r="B31" s="21"/>
      <c r="C31" s="12"/>
      <c r="D31" s="20"/>
      <c r="E31" s="20"/>
      <c r="F31" s="20"/>
      <c r="G31" s="20"/>
      <c r="H31" s="12"/>
      <c r="I31" s="12"/>
    </row>
    <row r="32" spans="2:9" ht="15.95" customHeight="1" x14ac:dyDescent="0.2">
      <c r="B32" s="19"/>
      <c r="C32" s="25" t="s">
        <v>8</v>
      </c>
      <c r="D32" s="12" t="s">
        <v>9</v>
      </c>
      <c r="E32" s="25" t="s">
        <v>10</v>
      </c>
      <c r="F32" s="12" t="s">
        <v>3</v>
      </c>
      <c r="G32" s="25" t="s">
        <v>4</v>
      </c>
      <c r="H32" s="84"/>
      <c r="I32" s="82"/>
    </row>
    <row r="33" spans="2:9" ht="15.95" customHeight="1" thickBot="1" x14ac:dyDescent="0.25">
      <c r="B33" s="33" t="s">
        <v>11</v>
      </c>
      <c r="C33" s="27" t="s">
        <v>12</v>
      </c>
      <c r="D33" s="29" t="s">
        <v>13</v>
      </c>
      <c r="E33" s="27" t="s">
        <v>14</v>
      </c>
      <c r="F33" s="29" t="s">
        <v>15</v>
      </c>
      <c r="G33" s="27" t="s">
        <v>16</v>
      </c>
      <c r="H33" s="97" t="s">
        <v>2</v>
      </c>
      <c r="I33" s="96" t="s">
        <v>85</v>
      </c>
    </row>
    <row r="34" spans="2:9" ht="15.95" customHeight="1" thickTop="1" x14ac:dyDescent="0.2">
      <c r="B34" s="21" t="s">
        <v>33</v>
      </c>
      <c r="C34" s="34"/>
      <c r="D34" s="20"/>
      <c r="E34" s="22"/>
      <c r="F34" s="20"/>
      <c r="G34" s="22"/>
      <c r="H34" s="98"/>
      <c r="I34" s="82"/>
    </row>
    <row r="35" spans="2:9" ht="15.95" customHeight="1" x14ac:dyDescent="0.2">
      <c r="B35" s="35" t="s">
        <v>34</v>
      </c>
      <c r="C35" s="4"/>
      <c r="D35" s="5"/>
      <c r="E35" s="4"/>
      <c r="F35" s="5"/>
      <c r="G35" s="4"/>
      <c r="H35" s="90">
        <f>C35+D35-E35-F35+G35</f>
        <v>0</v>
      </c>
      <c r="I35" s="41">
        <f>IFERROR(H35/$H$5,"")</f>
        <v>0</v>
      </c>
    </row>
    <row r="36" spans="2:9" ht="15.95" customHeight="1" x14ac:dyDescent="0.2">
      <c r="B36" s="35" t="s">
        <v>35</v>
      </c>
      <c r="C36" s="2"/>
      <c r="D36" s="6"/>
      <c r="E36" s="2"/>
      <c r="F36" s="6"/>
      <c r="G36" s="2"/>
      <c r="H36" s="92">
        <f t="shared" ref="H36:H39" si="4">C36+D36-E36-F36+G36</f>
        <v>0</v>
      </c>
      <c r="I36" s="41">
        <f t="shared" ref="I36:I38" si="5">IFERROR(H36/$H$5,"")</f>
        <v>0</v>
      </c>
    </row>
    <row r="37" spans="2:9" ht="15.95" customHeight="1" x14ac:dyDescent="0.2">
      <c r="B37" s="35" t="s">
        <v>36</v>
      </c>
      <c r="C37" s="2">
        <v>146.02000000000001</v>
      </c>
      <c r="D37" s="6"/>
      <c r="E37" s="2"/>
      <c r="F37" s="6"/>
      <c r="G37" s="2"/>
      <c r="H37" s="92">
        <f t="shared" si="4"/>
        <v>146.02000000000001</v>
      </c>
      <c r="I37" s="41">
        <f t="shared" si="5"/>
        <v>0.48311000827129863</v>
      </c>
    </row>
    <row r="38" spans="2:9" ht="15.95" customHeight="1" x14ac:dyDescent="0.2">
      <c r="B38" s="35" t="s">
        <v>37</v>
      </c>
      <c r="C38" s="2">
        <v>4600</v>
      </c>
      <c r="D38" s="6"/>
      <c r="E38" s="2"/>
      <c r="F38" s="6"/>
      <c r="G38" s="2"/>
      <c r="H38" s="92">
        <f t="shared" si="4"/>
        <v>4600</v>
      </c>
      <c r="I38" s="41">
        <f t="shared" si="5"/>
        <v>15.2191894127378</v>
      </c>
    </row>
    <row r="39" spans="2:9" ht="15.95" customHeight="1" thickBot="1" x14ac:dyDescent="0.25">
      <c r="B39" s="37" t="s">
        <v>38</v>
      </c>
      <c r="C39" s="7">
        <v>4200</v>
      </c>
      <c r="D39" s="8"/>
      <c r="E39" s="7"/>
      <c r="F39" s="8"/>
      <c r="G39" s="7"/>
      <c r="H39" s="89">
        <f t="shared" si="4"/>
        <v>4200</v>
      </c>
      <c r="I39" s="42">
        <f>IFERROR(H39/$H$5,"")</f>
        <v>13.895781637717121</v>
      </c>
    </row>
    <row r="40" spans="2:9" ht="15.95" customHeight="1" thickTop="1" x14ac:dyDescent="0.2">
      <c r="B40" s="38" t="s">
        <v>39</v>
      </c>
      <c r="C40" s="9">
        <f>SUM(C35:C39)</f>
        <v>8946.02</v>
      </c>
      <c r="D40" s="10">
        <f t="shared" ref="D40:H40" si="6">SUM(D35:D39)</f>
        <v>0</v>
      </c>
      <c r="E40" s="11">
        <f t="shared" si="6"/>
        <v>0</v>
      </c>
      <c r="F40" s="10">
        <f t="shared" si="6"/>
        <v>0</v>
      </c>
      <c r="G40" s="25">
        <f t="shared" si="6"/>
        <v>0</v>
      </c>
      <c r="H40" s="99">
        <f t="shared" si="6"/>
        <v>8946.02</v>
      </c>
      <c r="I40" s="43">
        <f>SUM(I35:I39)</f>
        <v>29.598081058726219</v>
      </c>
    </row>
    <row r="41" spans="2:9" ht="15.95" customHeight="1" x14ac:dyDescent="0.2">
      <c r="B41" s="19"/>
      <c r="C41" s="20"/>
      <c r="D41" s="20"/>
      <c r="E41" s="20"/>
      <c r="F41" s="20"/>
      <c r="G41" s="20"/>
      <c r="H41" s="20"/>
      <c r="I41" s="20"/>
    </row>
    <row r="42" spans="2:9" ht="15.95" customHeight="1" x14ac:dyDescent="0.2">
      <c r="B42" s="24" t="s">
        <v>76</v>
      </c>
      <c r="C42" s="4"/>
      <c r="D42" s="5"/>
      <c r="E42" s="4"/>
      <c r="F42" s="5"/>
      <c r="G42" s="4"/>
      <c r="H42" s="90">
        <f>C42+D42-E42-F42+G42</f>
        <v>0</v>
      </c>
      <c r="I42" s="41">
        <f>IFERROR(H42/$H$5,"")</f>
        <v>0</v>
      </c>
    </row>
    <row r="43" spans="2:9" ht="15.95" customHeight="1" thickBot="1" x14ac:dyDescent="0.25">
      <c r="B43" s="26" t="s">
        <v>77</v>
      </c>
      <c r="C43" s="7">
        <v>17689.77</v>
      </c>
      <c r="D43" s="8"/>
      <c r="E43" s="7"/>
      <c r="F43" s="8"/>
      <c r="G43" s="7"/>
      <c r="H43" s="89">
        <f>C43+D43-E43-F43+G43</f>
        <v>17689.77</v>
      </c>
      <c r="I43" s="42">
        <f>IFERROR(H43/$H$5,"")</f>
        <v>58.52694789081886</v>
      </c>
    </row>
    <row r="44" spans="2:9" ht="15.95" customHeight="1" thickTop="1" x14ac:dyDescent="0.2">
      <c r="B44" s="38" t="s">
        <v>17</v>
      </c>
      <c r="C44" s="9">
        <f>SUM(C42:C43)</f>
        <v>17689.77</v>
      </c>
      <c r="D44" s="10">
        <f t="shared" ref="D44:H44" si="7">SUM(D42:D43)</f>
        <v>0</v>
      </c>
      <c r="E44" s="11">
        <f t="shared" si="7"/>
        <v>0</v>
      </c>
      <c r="F44" s="12">
        <f t="shared" si="7"/>
        <v>0</v>
      </c>
      <c r="G44" s="11">
        <f t="shared" si="7"/>
        <v>0</v>
      </c>
      <c r="H44" s="99">
        <f t="shared" si="7"/>
        <v>17689.77</v>
      </c>
      <c r="I44" s="43">
        <f t="shared" ref="I44" si="8">SUM(I42:I43)</f>
        <v>58.52694789081886</v>
      </c>
    </row>
    <row r="45" spans="2:9" ht="15.95" customHeight="1" x14ac:dyDescent="0.2">
      <c r="B45" s="21" t="s">
        <v>80</v>
      </c>
      <c r="C45" s="20"/>
      <c r="D45" s="20"/>
      <c r="E45" s="20"/>
      <c r="F45" s="20"/>
      <c r="G45" s="20"/>
      <c r="H45" s="20"/>
      <c r="I45" s="20"/>
    </row>
    <row r="46" spans="2:9" ht="15.95" customHeight="1" x14ac:dyDescent="0.2">
      <c r="B46" s="24" t="s">
        <v>112</v>
      </c>
      <c r="C46" s="45"/>
      <c r="D46" s="36"/>
      <c r="E46" s="45"/>
      <c r="F46" s="36"/>
      <c r="G46" s="45"/>
      <c r="H46" s="90"/>
      <c r="I46" s="41">
        <f>IFERROR(H46/$H$5,"")</f>
        <v>0</v>
      </c>
    </row>
    <row r="47" spans="2:9" ht="15.95" customHeight="1" x14ac:dyDescent="0.2">
      <c r="B47" s="35" t="s">
        <v>113</v>
      </c>
      <c r="C47" s="2">
        <v>221964.63749999998</v>
      </c>
      <c r="D47" s="6"/>
      <c r="E47" s="2"/>
      <c r="F47" s="6"/>
      <c r="G47" s="2"/>
      <c r="H47" s="92">
        <f t="shared" ref="H47:H54" si="9">C47+D47-E47-F47+G47</f>
        <v>221964.63749999998</v>
      </c>
      <c r="I47" s="41">
        <f t="shared" ref="I47:I53" si="10">IFERROR(H47/$H$5,"")</f>
        <v>734.37431761786593</v>
      </c>
    </row>
    <row r="48" spans="2:9" ht="15.95" customHeight="1" x14ac:dyDescent="0.2">
      <c r="B48" s="35" t="s">
        <v>114</v>
      </c>
      <c r="C48" s="2">
        <v>0</v>
      </c>
      <c r="D48" s="6"/>
      <c r="E48" s="2"/>
      <c r="F48" s="6"/>
      <c r="G48" s="2"/>
      <c r="H48" s="92">
        <f t="shared" si="9"/>
        <v>0</v>
      </c>
      <c r="I48" s="41">
        <f t="shared" si="10"/>
        <v>0</v>
      </c>
    </row>
    <row r="49" spans="2:9" ht="15.95" customHeight="1" x14ac:dyDescent="0.2">
      <c r="B49" s="24" t="s">
        <v>40</v>
      </c>
      <c r="C49" s="2">
        <v>3036.2250000000004</v>
      </c>
      <c r="D49" s="6"/>
      <c r="E49" s="2"/>
      <c r="F49" s="6"/>
      <c r="G49" s="2"/>
      <c r="H49" s="92">
        <f t="shared" si="9"/>
        <v>3036.2250000000004</v>
      </c>
      <c r="I49" s="41">
        <f t="shared" si="10"/>
        <v>10.045409429280399</v>
      </c>
    </row>
    <row r="50" spans="2:9" ht="15.95" customHeight="1" x14ac:dyDescent="0.2">
      <c r="B50" s="24" t="s">
        <v>41</v>
      </c>
      <c r="C50" s="2">
        <v>4102.5824999999995</v>
      </c>
      <c r="D50" s="6"/>
      <c r="E50" s="2"/>
      <c r="F50" s="6"/>
      <c r="G50" s="2"/>
      <c r="H50" s="92">
        <f t="shared" si="9"/>
        <v>4102.5824999999995</v>
      </c>
      <c r="I50" s="41"/>
    </row>
    <row r="51" spans="2:9" ht="15.95" customHeight="1" x14ac:dyDescent="0.2">
      <c r="B51" s="24" t="s">
        <v>78</v>
      </c>
      <c r="C51" s="2">
        <v>450.41249999999997</v>
      </c>
      <c r="D51" s="6"/>
      <c r="E51" s="2"/>
      <c r="F51" s="6"/>
      <c r="G51" s="2"/>
      <c r="H51" s="92">
        <f t="shared" si="9"/>
        <v>450.41249999999997</v>
      </c>
      <c r="I51" s="41"/>
    </row>
    <row r="52" spans="2:9" ht="15.95" customHeight="1" x14ac:dyDescent="0.2">
      <c r="B52" s="24" t="s">
        <v>42</v>
      </c>
      <c r="C52" s="2">
        <v>1698.855</v>
      </c>
      <c r="D52" s="6"/>
      <c r="E52" s="2"/>
      <c r="F52" s="6"/>
      <c r="G52" s="2"/>
      <c r="H52" s="92">
        <f t="shared" si="9"/>
        <v>1698.855</v>
      </c>
      <c r="I52" s="41">
        <f t="shared" si="10"/>
        <v>5.6206947890818864</v>
      </c>
    </row>
    <row r="53" spans="2:9" ht="15.95" customHeight="1" x14ac:dyDescent="0.2">
      <c r="B53" s="24" t="s">
        <v>43</v>
      </c>
      <c r="C53" s="2">
        <v>0</v>
      </c>
      <c r="D53" s="6"/>
      <c r="E53" s="2"/>
      <c r="F53" s="6"/>
      <c r="G53" s="2"/>
      <c r="H53" s="92">
        <f t="shared" si="9"/>
        <v>0</v>
      </c>
      <c r="I53" s="41">
        <f t="shared" si="10"/>
        <v>0</v>
      </c>
    </row>
    <row r="54" spans="2:9" ht="15.95" customHeight="1" thickBot="1" x14ac:dyDescent="0.25">
      <c r="B54" s="26" t="s">
        <v>79</v>
      </c>
      <c r="C54" s="7">
        <v>2677.3724999999999</v>
      </c>
      <c r="D54" s="6"/>
      <c r="E54" s="7"/>
      <c r="F54" s="8"/>
      <c r="G54" s="7"/>
      <c r="H54" s="89">
        <f t="shared" si="9"/>
        <v>2677.3724999999999</v>
      </c>
      <c r="I54" s="42">
        <f>IFERROR(H54/$H$5,"")</f>
        <v>8.8581389578163776</v>
      </c>
    </row>
    <row r="55" spans="2:9" ht="15.95" customHeight="1" thickTop="1" x14ac:dyDescent="0.2">
      <c r="B55" s="39" t="s">
        <v>83</v>
      </c>
      <c r="C55" s="9">
        <f>SUM(C46:C54)</f>
        <v>233930.08499999999</v>
      </c>
      <c r="D55" s="10">
        <f t="shared" ref="D55:H55" si="11">SUM(D46:D54)</f>
        <v>0</v>
      </c>
      <c r="E55" s="11">
        <f t="shared" si="11"/>
        <v>0</v>
      </c>
      <c r="F55" s="10">
        <f t="shared" si="11"/>
        <v>0</v>
      </c>
      <c r="G55" s="25">
        <f t="shared" si="11"/>
        <v>0</v>
      </c>
      <c r="H55" s="99">
        <f t="shared" si="11"/>
        <v>233930.08499999999</v>
      </c>
      <c r="I55" s="43">
        <f t="shared" ref="I55" si="12">SUM(I46:I54)</f>
        <v>758.89856079404456</v>
      </c>
    </row>
    <row r="56" spans="2:9" ht="15.95" customHeight="1" x14ac:dyDescent="0.25">
      <c r="B56" s="39"/>
      <c r="C56" s="12"/>
      <c r="D56" s="12"/>
      <c r="E56" s="12"/>
      <c r="F56" s="12"/>
      <c r="G56" s="128" t="s">
        <v>63</v>
      </c>
      <c r="H56" s="128"/>
    </row>
    <row r="57" spans="2:9" ht="15.95" customHeight="1" x14ac:dyDescent="0.2">
      <c r="B57" s="19"/>
      <c r="C57" s="25" t="s">
        <v>8</v>
      </c>
      <c r="D57" s="12" t="s">
        <v>9</v>
      </c>
      <c r="E57" s="25" t="s">
        <v>10</v>
      </c>
      <c r="F57" s="12" t="s">
        <v>3</v>
      </c>
      <c r="G57" s="25" t="s">
        <v>4</v>
      </c>
      <c r="H57" s="20"/>
    </row>
    <row r="58" spans="2:9" ht="15.95" customHeight="1" thickBot="1" x14ac:dyDescent="0.25">
      <c r="B58" s="33" t="s">
        <v>44</v>
      </c>
      <c r="C58" s="27" t="s">
        <v>12</v>
      </c>
      <c r="D58" s="29" t="s">
        <v>13</v>
      </c>
      <c r="E58" s="27" t="s">
        <v>14</v>
      </c>
      <c r="F58" s="29" t="s">
        <v>15</v>
      </c>
      <c r="G58" s="27" t="s">
        <v>16</v>
      </c>
      <c r="H58" s="23" t="s">
        <v>2</v>
      </c>
      <c r="I58" s="109" t="s">
        <v>85</v>
      </c>
    </row>
    <row r="59" spans="2:9" ht="15.95" customHeight="1" thickTop="1" x14ac:dyDescent="0.2">
      <c r="B59" s="24" t="s">
        <v>45</v>
      </c>
      <c r="C59" s="4">
        <v>14851.4025</v>
      </c>
      <c r="D59" s="13"/>
      <c r="E59" s="4"/>
      <c r="F59" s="13"/>
      <c r="G59" s="4"/>
      <c r="H59" s="88">
        <f t="shared" ref="H59:H69" si="13">C59+D59-E59-F59+G59</f>
        <v>14851.4025</v>
      </c>
      <c r="I59" s="41">
        <f>IFERROR(H59/$H$5,"")</f>
        <v>49.136153846153846</v>
      </c>
    </row>
    <row r="60" spans="2:9" ht="15.95" customHeight="1" x14ac:dyDescent="0.2">
      <c r="B60" s="24" t="s">
        <v>46</v>
      </c>
      <c r="C60" s="2">
        <v>13322.872500000001</v>
      </c>
      <c r="D60" s="6"/>
      <c r="E60" s="2"/>
      <c r="F60" s="6"/>
      <c r="G60" s="2"/>
      <c r="H60" s="92">
        <f t="shared" si="13"/>
        <v>13322.872500000001</v>
      </c>
      <c r="I60" s="91">
        <f>IFERROR(H60/$H$5,"")</f>
        <v>44.078982630272954</v>
      </c>
    </row>
    <row r="61" spans="2:9" ht="15.95" customHeight="1" x14ac:dyDescent="0.2">
      <c r="B61" s="24" t="s">
        <v>47</v>
      </c>
      <c r="C61" s="2">
        <v>22632.329999999998</v>
      </c>
      <c r="D61" s="6"/>
      <c r="E61" s="2"/>
      <c r="F61" s="6"/>
      <c r="G61" s="2"/>
      <c r="H61" s="92">
        <f t="shared" si="13"/>
        <v>22632.329999999998</v>
      </c>
      <c r="I61" s="91">
        <f t="shared" ref="I61:I68" si="14">IFERROR(H61/$H$5,"")</f>
        <v>74.879503722084365</v>
      </c>
    </row>
    <row r="62" spans="2:9" ht="15.95" customHeight="1" x14ac:dyDescent="0.2">
      <c r="B62" s="24" t="s">
        <v>48</v>
      </c>
      <c r="C62" s="2">
        <v>0</v>
      </c>
      <c r="D62" s="6"/>
      <c r="E62" s="2"/>
      <c r="F62" s="6"/>
      <c r="G62" s="2"/>
      <c r="H62" s="92">
        <f t="shared" si="13"/>
        <v>0</v>
      </c>
      <c r="I62" s="91">
        <f t="shared" si="14"/>
        <v>0</v>
      </c>
    </row>
    <row r="63" spans="2:9" ht="15.95" customHeight="1" x14ac:dyDescent="0.2">
      <c r="B63" s="24" t="s">
        <v>49</v>
      </c>
      <c r="C63" s="2">
        <v>18375</v>
      </c>
      <c r="D63" s="6"/>
      <c r="E63" s="2"/>
      <c r="F63" s="6"/>
      <c r="G63" s="2"/>
      <c r="H63" s="92">
        <f t="shared" si="13"/>
        <v>18375</v>
      </c>
      <c r="I63" s="91">
        <f t="shared" si="14"/>
        <v>60.794044665012407</v>
      </c>
    </row>
    <row r="64" spans="2:9" ht="15.95" customHeight="1" x14ac:dyDescent="0.2">
      <c r="B64" s="24" t="s">
        <v>50</v>
      </c>
      <c r="C64" s="2">
        <v>7991.0850000000009</v>
      </c>
      <c r="D64" s="6"/>
      <c r="E64" s="2"/>
      <c r="F64" s="6"/>
      <c r="G64" s="2"/>
      <c r="H64" s="92">
        <f t="shared" si="13"/>
        <v>7991.0850000000009</v>
      </c>
      <c r="I64" s="91">
        <f t="shared" si="14"/>
        <v>26.438660049627796</v>
      </c>
    </row>
    <row r="65" spans="2:9" ht="15.95" customHeight="1" x14ac:dyDescent="0.2">
      <c r="B65" s="24" t="s">
        <v>51</v>
      </c>
      <c r="C65" s="2">
        <v>6354</v>
      </c>
      <c r="D65" s="6"/>
      <c r="E65" s="2"/>
      <c r="F65" s="6"/>
      <c r="G65" s="2"/>
      <c r="H65" s="92">
        <f t="shared" si="13"/>
        <v>6354</v>
      </c>
      <c r="I65" s="91">
        <f t="shared" si="14"/>
        <v>21.022332506203472</v>
      </c>
    </row>
    <row r="66" spans="2:9" ht="15.95" customHeight="1" x14ac:dyDescent="0.2">
      <c r="B66" s="24" t="s">
        <v>52</v>
      </c>
      <c r="C66" s="2">
        <v>4245.2174999999997</v>
      </c>
      <c r="D66" s="6"/>
      <c r="E66" s="2"/>
      <c r="F66" s="6"/>
      <c r="G66" s="2"/>
      <c r="H66" s="92">
        <f t="shared" si="13"/>
        <v>4245.2174999999997</v>
      </c>
      <c r="I66" s="91">
        <f t="shared" si="14"/>
        <v>14.045384615384615</v>
      </c>
    </row>
    <row r="67" spans="2:9" ht="15.95" customHeight="1" x14ac:dyDescent="0.2">
      <c r="B67" s="24" t="s">
        <v>82</v>
      </c>
      <c r="C67" s="2">
        <v>2302.1325000000002</v>
      </c>
      <c r="D67" s="6"/>
      <c r="E67" s="2"/>
      <c r="F67" s="6"/>
      <c r="G67" s="2"/>
      <c r="H67" s="92">
        <f t="shared" si="13"/>
        <v>2302.1325000000002</v>
      </c>
      <c r="I67" s="91">
        <f t="shared" si="14"/>
        <v>7.6166501240694791</v>
      </c>
    </row>
    <row r="68" spans="2:9" ht="15.95" customHeight="1" x14ac:dyDescent="0.2">
      <c r="B68" s="24" t="s">
        <v>53</v>
      </c>
      <c r="C68" s="2">
        <v>910.5</v>
      </c>
      <c r="D68" s="6"/>
      <c r="E68" s="2"/>
      <c r="F68" s="6"/>
      <c r="G68" s="2"/>
      <c r="H68" s="92">
        <f t="shared" si="13"/>
        <v>910.5</v>
      </c>
      <c r="I68" s="91">
        <f t="shared" si="14"/>
        <v>3.0124069478908186</v>
      </c>
    </row>
    <row r="69" spans="2:9" ht="15.95" customHeight="1" thickBot="1" x14ac:dyDescent="0.25">
      <c r="B69" s="26" t="s">
        <v>54</v>
      </c>
      <c r="C69" s="7">
        <v>69678.899999999994</v>
      </c>
      <c r="D69" s="6"/>
      <c r="E69" s="7"/>
      <c r="F69" s="8"/>
      <c r="G69" s="7"/>
      <c r="H69" s="86">
        <f t="shared" si="13"/>
        <v>69678.899999999994</v>
      </c>
      <c r="I69" s="83">
        <f>IFERROR(H69/$H$5,"")</f>
        <v>230.53399503722082</v>
      </c>
    </row>
    <row r="70" spans="2:9" ht="15.95" customHeight="1" thickTop="1" x14ac:dyDescent="0.2">
      <c r="B70" s="21" t="s">
        <v>18</v>
      </c>
      <c r="C70" s="9">
        <f>SUM(C59:C69)</f>
        <v>160663.44</v>
      </c>
      <c r="D70" s="31">
        <f t="shared" ref="D70:H70" si="15">SUM(D59:D69)</f>
        <v>0</v>
      </c>
      <c r="E70" s="34">
        <f t="shared" si="15"/>
        <v>0</v>
      </c>
      <c r="F70" s="31">
        <f t="shared" si="15"/>
        <v>0</v>
      </c>
      <c r="G70" s="22">
        <f t="shared" si="15"/>
        <v>0</v>
      </c>
      <c r="H70" s="99">
        <f t="shared" si="15"/>
        <v>160663.44</v>
      </c>
      <c r="I70" s="43">
        <f t="shared" ref="I70" si="16">SUM(I59:I69)</f>
        <v>531.55811414392053</v>
      </c>
    </row>
    <row r="71" spans="2:9" ht="15.95" customHeight="1" x14ac:dyDescent="0.2">
      <c r="B71" s="21"/>
      <c r="C71" s="12"/>
      <c r="D71" s="20"/>
      <c r="E71" s="20"/>
      <c r="F71" s="20"/>
      <c r="G71" s="20"/>
    </row>
    <row r="72" spans="2:9" ht="15.95" customHeight="1" x14ac:dyDescent="0.2">
      <c r="B72" s="21"/>
      <c r="C72" s="25" t="s">
        <v>8</v>
      </c>
      <c r="D72" s="12" t="s">
        <v>9</v>
      </c>
      <c r="E72" s="25" t="s">
        <v>10</v>
      </c>
      <c r="F72" s="12" t="s">
        <v>3</v>
      </c>
      <c r="G72" s="25" t="s">
        <v>4</v>
      </c>
      <c r="H72" s="104"/>
    </row>
    <row r="73" spans="2:9" ht="15.95" customHeight="1" x14ac:dyDescent="0.2">
      <c r="B73" s="21"/>
      <c r="C73" s="25" t="s">
        <v>12</v>
      </c>
      <c r="D73" s="12" t="s">
        <v>13</v>
      </c>
      <c r="E73" s="25" t="s">
        <v>14</v>
      </c>
      <c r="F73" s="12" t="s">
        <v>15</v>
      </c>
      <c r="G73" s="25" t="s">
        <v>16</v>
      </c>
      <c r="H73" s="40" t="s">
        <v>2</v>
      </c>
      <c r="I73" s="103" t="s">
        <v>85</v>
      </c>
    </row>
    <row r="74" spans="2:9" ht="15.95" customHeight="1" x14ac:dyDescent="0.2">
      <c r="B74" s="21" t="s">
        <v>55</v>
      </c>
      <c r="C74" s="4">
        <v>20000</v>
      </c>
      <c r="D74" s="5"/>
      <c r="E74" s="4"/>
      <c r="F74" s="5"/>
      <c r="G74" s="4"/>
      <c r="H74" s="41">
        <f t="shared" ref="H74:H75" si="17">C74+D74-E74-F74+G74</f>
        <v>20000</v>
      </c>
      <c r="I74" s="41">
        <f>IFERROR(H74/$H$5,"")</f>
        <v>66.170388751033911</v>
      </c>
    </row>
    <row r="75" spans="2:9" ht="15.95" customHeight="1" thickBot="1" x14ac:dyDescent="0.25">
      <c r="B75" s="26" t="s">
        <v>56</v>
      </c>
      <c r="C75" s="7"/>
      <c r="D75" s="8"/>
      <c r="E75" s="7"/>
      <c r="F75" s="8"/>
      <c r="G75" s="7"/>
      <c r="H75" s="16">
        <f t="shared" si="17"/>
        <v>0</v>
      </c>
      <c r="I75" s="16">
        <f>IFERROR(H75/$H$5,"")</f>
        <v>0</v>
      </c>
    </row>
    <row r="76" spans="2:9" ht="15.95" customHeight="1" thickTop="1" x14ac:dyDescent="0.2">
      <c r="B76" s="19" t="s">
        <v>19</v>
      </c>
      <c r="C76" s="9">
        <f>SUM(C74:C75)</f>
        <v>20000</v>
      </c>
      <c r="D76" s="31">
        <f t="shared" ref="D76:H76" si="18">SUM(D74:D75)</f>
        <v>0</v>
      </c>
      <c r="E76" s="34">
        <f t="shared" si="18"/>
        <v>0</v>
      </c>
      <c r="F76" s="31">
        <f t="shared" si="18"/>
        <v>0</v>
      </c>
      <c r="G76" s="34">
        <f t="shared" si="18"/>
        <v>0</v>
      </c>
      <c r="H76" s="43">
        <f t="shared" si="18"/>
        <v>20000</v>
      </c>
      <c r="I76" s="43">
        <f t="shared" ref="I76" si="19">SUM(I74:I75)</f>
        <v>66.170388751033911</v>
      </c>
    </row>
    <row r="77" spans="2:9" ht="15.95" customHeight="1" x14ac:dyDescent="0.2">
      <c r="B77" s="19"/>
      <c r="C77" s="20"/>
      <c r="D77" s="20"/>
      <c r="E77" s="20"/>
      <c r="F77" s="20"/>
      <c r="G77" s="20"/>
      <c r="H77" s="20"/>
    </row>
    <row r="78" spans="2:9" ht="15.95" customHeight="1" x14ac:dyDescent="0.2">
      <c r="B78" s="19" t="s">
        <v>28</v>
      </c>
      <c r="C78" s="44">
        <f>SUM(C40,C44,C55,C70,C76)</f>
        <v>441229.315</v>
      </c>
      <c r="D78" s="36"/>
      <c r="E78" s="45"/>
      <c r="F78" s="36"/>
      <c r="G78" s="45"/>
      <c r="H78" s="46">
        <f>SUM(H40,H44,H55,H70,H76)</f>
        <v>441229.315</v>
      </c>
      <c r="I78" s="46">
        <f>SUM(I40,I44,I55,I70,I76)</f>
        <v>1444.7520926385441</v>
      </c>
    </row>
    <row r="79" spans="2:9" ht="15.95" customHeight="1" thickBot="1" x14ac:dyDescent="0.3">
      <c r="B79" s="47" t="s">
        <v>57</v>
      </c>
      <c r="C79" s="48">
        <f>C30-C78</f>
        <v>16271.690000000002</v>
      </c>
      <c r="D79" s="30"/>
      <c r="E79" s="28"/>
      <c r="F79" s="30"/>
      <c r="G79" s="28"/>
      <c r="H79" s="49">
        <f>H30-H78</f>
        <v>16271.690000000002</v>
      </c>
      <c r="I79" s="49">
        <f>I30-I78</f>
        <v>46.86661703887512</v>
      </c>
    </row>
    <row r="80" spans="2:9" ht="15.95" customHeight="1" thickTop="1" x14ac:dyDescent="0.2">
      <c r="B80" s="19"/>
      <c r="C80" s="20"/>
      <c r="D80" s="20"/>
      <c r="E80" s="20"/>
      <c r="F80" s="20"/>
      <c r="G80" s="50"/>
      <c r="H80" s="20"/>
    </row>
    <row r="81" spans="2:9" ht="15.95" customHeight="1" x14ac:dyDescent="0.2">
      <c r="B81" s="21" t="s">
        <v>20</v>
      </c>
      <c r="C81" s="20"/>
      <c r="D81" s="20"/>
      <c r="E81" s="20"/>
      <c r="F81" s="20"/>
      <c r="G81" s="20"/>
      <c r="H81" s="20"/>
    </row>
    <row r="82" spans="2:9" ht="15.95" customHeight="1" thickBot="1" x14ac:dyDescent="0.25">
      <c r="B82" s="26" t="s">
        <v>21</v>
      </c>
      <c r="C82" s="7"/>
      <c r="D82" s="8"/>
      <c r="E82" s="7"/>
      <c r="F82" s="61"/>
      <c r="G82" s="62"/>
      <c r="H82" s="94">
        <f t="shared" ref="H82" si="20">C82+D82-E82-F82+G82</f>
        <v>0</v>
      </c>
      <c r="I82" s="102">
        <f>IFERROR(H82/$H$5,"")</f>
        <v>0</v>
      </c>
    </row>
    <row r="83" spans="2:9" ht="15.95" customHeight="1" thickTop="1" x14ac:dyDescent="0.2">
      <c r="B83" s="19" t="s">
        <v>58</v>
      </c>
      <c r="C83" s="9">
        <f>SUM(C82)</f>
        <v>0</v>
      </c>
      <c r="D83" s="51">
        <f t="shared" ref="D83:H83" si="21">SUM(D82)</f>
        <v>0</v>
      </c>
      <c r="E83" s="52">
        <f t="shared" si="21"/>
        <v>0</v>
      </c>
      <c r="F83" s="51">
        <f t="shared" si="21"/>
        <v>0</v>
      </c>
      <c r="G83" s="52">
        <f t="shared" si="21"/>
        <v>0</v>
      </c>
      <c r="H83" s="43">
        <f t="shared" si="21"/>
        <v>0</v>
      </c>
      <c r="I83" s="43">
        <f t="shared" ref="I83" si="22">SUM(I82)</f>
        <v>0</v>
      </c>
    </row>
    <row r="84" spans="2:9" ht="15.95" customHeight="1" x14ac:dyDescent="0.2">
      <c r="B84" s="19"/>
      <c r="C84" s="20"/>
      <c r="D84" s="20"/>
      <c r="E84" s="20"/>
      <c r="F84" s="20"/>
      <c r="G84" s="20"/>
      <c r="H84" s="20"/>
    </row>
    <row r="85" spans="2:9" ht="15.95" customHeight="1" x14ac:dyDescent="0.2">
      <c r="B85" s="21" t="s">
        <v>22</v>
      </c>
      <c r="C85" s="20"/>
      <c r="D85" s="20"/>
      <c r="E85" s="20"/>
      <c r="F85" s="20"/>
      <c r="G85" s="20"/>
      <c r="H85" s="20"/>
    </row>
    <row r="86" spans="2:9" ht="15.95" customHeight="1" thickBot="1" x14ac:dyDescent="0.25">
      <c r="B86" s="26" t="s">
        <v>23</v>
      </c>
      <c r="C86" s="7">
        <f>17000*0.75</f>
        <v>12750</v>
      </c>
      <c r="D86" s="8"/>
      <c r="E86" s="7"/>
      <c r="F86" s="8"/>
      <c r="G86" s="7"/>
      <c r="H86" s="42">
        <f t="shared" ref="H86" si="23">C86+D86-E86-F86+G86</f>
        <v>12750</v>
      </c>
      <c r="I86" s="42">
        <f>IFERROR(H86/$H$5,"")</f>
        <v>42.183622828784117</v>
      </c>
    </row>
    <row r="87" spans="2:9" ht="15.95" customHeight="1" thickTop="1" x14ac:dyDescent="0.2">
      <c r="B87" s="19" t="s">
        <v>59</v>
      </c>
      <c r="C87" s="9">
        <f>SUM(C86)</f>
        <v>12750</v>
      </c>
      <c r="D87" s="51">
        <f t="shared" ref="D87:H87" si="24">SUM(D86)</f>
        <v>0</v>
      </c>
      <c r="E87" s="52">
        <f t="shared" si="24"/>
        <v>0</v>
      </c>
      <c r="F87" s="51">
        <f t="shared" si="24"/>
        <v>0</v>
      </c>
      <c r="G87" s="52">
        <f t="shared" si="24"/>
        <v>0</v>
      </c>
      <c r="H87" s="43">
        <f t="shared" si="24"/>
        <v>12750</v>
      </c>
      <c r="I87" s="43">
        <f t="shared" ref="I87" si="25">SUM(I86)</f>
        <v>42.183622828784117</v>
      </c>
    </row>
    <row r="88" spans="2:9" ht="15.95" customHeight="1" x14ac:dyDescent="0.2">
      <c r="B88" s="19"/>
      <c r="C88" s="20"/>
      <c r="D88" s="20"/>
      <c r="E88" s="20"/>
      <c r="F88" s="20"/>
      <c r="G88" s="20"/>
      <c r="H88" s="20"/>
    </row>
    <row r="89" spans="2:9" ht="15.95" customHeight="1" x14ac:dyDescent="0.2">
      <c r="B89" s="21" t="s">
        <v>24</v>
      </c>
      <c r="C89" s="20"/>
      <c r="D89" s="20"/>
      <c r="E89" s="20"/>
      <c r="F89" s="20"/>
      <c r="G89" s="20"/>
      <c r="H89" s="20"/>
    </row>
    <row r="90" spans="2:9" ht="15.95" customHeight="1" thickBot="1" x14ac:dyDescent="0.25">
      <c r="B90" s="26" t="s">
        <v>25</v>
      </c>
      <c r="C90" s="7">
        <v>12750</v>
      </c>
      <c r="D90" s="16"/>
      <c r="E90" s="16"/>
      <c r="F90" s="16"/>
      <c r="G90" s="28"/>
      <c r="H90" s="94">
        <f t="shared" ref="H90" si="26">C90+D90-E90-F90+G90</f>
        <v>12750</v>
      </c>
      <c r="I90" s="102">
        <f>IFERROR(H90/$H$5,"")</f>
        <v>42.183622828784117</v>
      </c>
    </row>
    <row r="91" spans="2:9" ht="15.95" customHeight="1" thickTop="1" x14ac:dyDescent="0.2">
      <c r="B91" s="19" t="s">
        <v>60</v>
      </c>
      <c r="C91" s="9">
        <f>SUM(C90)</f>
        <v>12750</v>
      </c>
      <c r="D91" s="20"/>
      <c r="E91" s="20"/>
      <c r="F91" s="20"/>
      <c r="G91" s="34"/>
      <c r="H91" s="43">
        <f>SUM(H90)</f>
        <v>12750</v>
      </c>
      <c r="I91" s="43">
        <f>SUM(I90)</f>
        <v>42.183622828784117</v>
      </c>
    </row>
    <row r="92" spans="2:9" ht="15.95" customHeight="1" x14ac:dyDescent="0.2">
      <c r="B92" s="19"/>
      <c r="C92" s="20"/>
      <c r="D92" s="20"/>
      <c r="E92" s="20"/>
      <c r="F92" s="20"/>
      <c r="G92" s="20"/>
      <c r="H92" s="20"/>
    </row>
    <row r="93" spans="2:9" ht="15.95" customHeight="1" x14ac:dyDescent="0.2">
      <c r="B93" s="21" t="s">
        <v>26</v>
      </c>
      <c r="C93" s="20"/>
      <c r="D93" s="20"/>
      <c r="E93" s="20"/>
      <c r="F93" s="20"/>
      <c r="G93" s="20"/>
      <c r="H93" s="20"/>
    </row>
    <row r="94" spans="2:9" ht="15.95" customHeight="1" thickBot="1" x14ac:dyDescent="0.25">
      <c r="B94" s="26" t="s">
        <v>27</v>
      </c>
      <c r="C94" s="7">
        <f>20762*0.75</f>
        <v>15571.5</v>
      </c>
      <c r="D94" s="16"/>
      <c r="E94" s="16"/>
      <c r="F94" s="16"/>
      <c r="G94" s="28"/>
      <c r="H94" s="42">
        <f t="shared" ref="H94" si="27">C94+D94-E94-F94+G94</f>
        <v>15571.5</v>
      </c>
      <c r="I94" s="42">
        <f>IFERROR(H94/$H$5,"")</f>
        <v>51.518610421836229</v>
      </c>
    </row>
    <row r="95" spans="2:9" ht="15.95" customHeight="1" thickTop="1" x14ac:dyDescent="0.2">
      <c r="B95" s="19" t="s">
        <v>61</v>
      </c>
      <c r="C95" s="9">
        <f>SUM(C94)</f>
        <v>15571.5</v>
      </c>
      <c r="D95" s="20"/>
      <c r="E95" s="20"/>
      <c r="F95" s="20"/>
      <c r="G95" s="34"/>
      <c r="H95" s="43">
        <f t="shared" ref="H95:I95" si="28">SUM(H94)</f>
        <v>15571.5</v>
      </c>
      <c r="I95" s="43">
        <f t="shared" si="28"/>
        <v>51.518610421836229</v>
      </c>
    </row>
    <row r="96" spans="2:9" ht="15.95" customHeight="1" thickBot="1" x14ac:dyDescent="0.25">
      <c r="B96" s="17"/>
      <c r="C96" s="16"/>
      <c r="D96" s="16"/>
      <c r="E96" s="16"/>
      <c r="F96" s="16"/>
      <c r="G96" s="16"/>
      <c r="H96" s="16"/>
    </row>
    <row r="97" spans="2:9" ht="15.95" customHeight="1" thickTop="1" x14ac:dyDescent="0.25">
      <c r="B97" s="53" t="s">
        <v>62</v>
      </c>
      <c r="C97" s="54">
        <f>C79+C82-C86+C90-C94</f>
        <v>700.19000000000233</v>
      </c>
      <c r="D97" s="32">
        <f>SUM(D35:D39,D42:D43,D46:D54,D59:D69,D74:D75,D82,D86)</f>
        <v>0</v>
      </c>
      <c r="E97" s="9">
        <f>SUM(E35:E39,E42:E43,E46:E54,E59:E69,E74:E75,E82,E86)</f>
        <v>0</v>
      </c>
      <c r="F97" s="32">
        <f>SUM(F35:F39,F42:F43,F46:F54,F59:F69,F74:F75,F82,F86)</f>
        <v>0</v>
      </c>
      <c r="G97" s="9">
        <f>SUM(G35:G39,G42:G43,G46:G54,G59:G69,G74:G75,G82,G86)</f>
        <v>0</v>
      </c>
      <c r="H97" s="100">
        <f t="shared" ref="H97" si="29">H79+H82-H86+H90-H94</f>
        <v>700.19000000000233</v>
      </c>
      <c r="I97" s="101">
        <f>I79+I83-I87+I91-I95</f>
        <v>-4.6519933829611091</v>
      </c>
    </row>
    <row r="98" spans="2:9" x14ac:dyDescent="0.2">
      <c r="B98" s="55"/>
    </row>
    <row r="99" spans="2:9" x14ac:dyDescent="0.2">
      <c r="B99" s="55"/>
      <c r="H99" s="72" t="s">
        <v>28</v>
      </c>
      <c r="I99">
        <f>IFERROR(SUM(I78+I95),"")</f>
        <v>1496.2707030603804</v>
      </c>
    </row>
    <row r="100" spans="2:9" x14ac:dyDescent="0.2">
      <c r="H100" s="72" t="s">
        <v>84</v>
      </c>
      <c r="I100">
        <f>IFERROR(I30-I22,"")</f>
        <v>600.60074441687345</v>
      </c>
    </row>
    <row r="101" spans="2:9" x14ac:dyDescent="0.2">
      <c r="H101" s="72" t="s">
        <v>86</v>
      </c>
      <c r="I101" s="73">
        <f>IFERROR(I99-I100,"")</f>
        <v>895.6699586435069</v>
      </c>
    </row>
    <row r="102" spans="2:9" ht="13.5" thickBot="1" x14ac:dyDescent="0.25"/>
    <row r="103" spans="2:9" ht="18" x14ac:dyDescent="0.25">
      <c r="B103" s="129" t="s">
        <v>87</v>
      </c>
      <c r="C103" s="130"/>
      <c r="D103" s="130"/>
      <c r="E103" s="110"/>
      <c r="F103" s="110"/>
      <c r="G103" s="110"/>
      <c r="H103" s="110"/>
      <c r="I103" s="111"/>
    </row>
    <row r="104" spans="2:9" ht="15" x14ac:dyDescent="0.25">
      <c r="B104" s="112"/>
      <c r="C104" s="113"/>
      <c r="D104" s="113"/>
      <c r="E104" s="113"/>
      <c r="F104" s="113"/>
      <c r="G104" s="113"/>
      <c r="H104" s="113"/>
      <c r="I104" s="114"/>
    </row>
    <row r="105" spans="2:9" ht="15" x14ac:dyDescent="0.25">
      <c r="B105" s="112"/>
      <c r="C105" s="115" t="s">
        <v>88</v>
      </c>
      <c r="D105" s="115"/>
      <c r="E105" s="116">
        <v>16254</v>
      </c>
      <c r="F105" s="115" t="s">
        <v>89</v>
      </c>
      <c r="G105" s="115"/>
      <c r="H105" s="116">
        <v>14454</v>
      </c>
      <c r="I105" s="117"/>
    </row>
    <row r="106" spans="2:9" ht="15" x14ac:dyDescent="0.25">
      <c r="B106" s="112"/>
      <c r="C106" s="115" t="s">
        <v>90</v>
      </c>
      <c r="D106" s="115"/>
      <c r="E106" s="118">
        <f>SUM(C30)</f>
        <v>457501.005</v>
      </c>
      <c r="F106" s="115" t="s">
        <v>91</v>
      </c>
      <c r="G106" s="115"/>
      <c r="H106" s="118">
        <f>SUM(C40,C44,C55,C70)</f>
        <v>421229.315</v>
      </c>
      <c r="I106" s="117"/>
    </row>
    <row r="107" spans="2:9" ht="15" x14ac:dyDescent="0.25">
      <c r="B107" s="112"/>
      <c r="C107" s="115" t="s">
        <v>92</v>
      </c>
      <c r="D107" s="115"/>
      <c r="E107" s="116"/>
      <c r="F107" s="115" t="s">
        <v>93</v>
      </c>
      <c r="G107" s="115"/>
      <c r="H107" s="118">
        <f>C74</f>
        <v>20000</v>
      </c>
      <c r="I107" s="117"/>
    </row>
    <row r="108" spans="2:9" ht="15" x14ac:dyDescent="0.25">
      <c r="B108" s="112"/>
      <c r="C108" s="115" t="s">
        <v>94</v>
      </c>
      <c r="D108" s="115"/>
      <c r="E108" s="118">
        <f>C83</f>
        <v>0</v>
      </c>
      <c r="F108" s="115" t="s">
        <v>95</v>
      </c>
      <c r="G108" s="115"/>
      <c r="H108" s="118">
        <f>C87</f>
        <v>12750</v>
      </c>
      <c r="I108" s="117"/>
    </row>
    <row r="109" spans="2:9" ht="15" x14ac:dyDescent="0.25">
      <c r="B109" s="112"/>
      <c r="C109" s="115" t="s">
        <v>96</v>
      </c>
      <c r="D109" s="115"/>
      <c r="E109" s="118">
        <f>C91</f>
        <v>12750</v>
      </c>
      <c r="F109" s="115" t="s">
        <v>97</v>
      </c>
      <c r="G109" s="115"/>
      <c r="H109" s="118">
        <f>C95</f>
        <v>15571.5</v>
      </c>
      <c r="I109" s="117"/>
    </row>
    <row r="110" spans="2:9" ht="15" x14ac:dyDescent="0.25">
      <c r="B110" s="112"/>
      <c r="C110" s="115" t="s">
        <v>98</v>
      </c>
      <c r="D110" s="115"/>
      <c r="E110" s="116"/>
      <c r="F110" s="115" t="s">
        <v>99</v>
      </c>
      <c r="G110" s="115"/>
      <c r="H110" s="116">
        <v>2500</v>
      </c>
      <c r="I110" s="117"/>
    </row>
    <row r="111" spans="2:9" ht="15" x14ac:dyDescent="0.25">
      <c r="B111" s="112"/>
      <c r="C111" s="115" t="s">
        <v>100</v>
      </c>
      <c r="D111" s="115"/>
      <c r="E111" s="116"/>
      <c r="F111" s="115" t="s">
        <v>101</v>
      </c>
      <c r="G111" s="115"/>
      <c r="H111" s="116"/>
      <c r="I111" s="117"/>
    </row>
    <row r="112" spans="2:9" ht="15" x14ac:dyDescent="0.25">
      <c r="B112" s="112"/>
      <c r="C112" s="115" t="s">
        <v>102</v>
      </c>
      <c r="D112" s="115"/>
      <c r="E112" s="116"/>
      <c r="F112" s="115" t="s">
        <v>103</v>
      </c>
      <c r="G112" s="115"/>
      <c r="H112" s="116"/>
      <c r="I112" s="117"/>
    </row>
    <row r="113" spans="2:9" ht="15" x14ac:dyDescent="0.25">
      <c r="B113" s="112"/>
      <c r="C113" s="115"/>
      <c r="D113" s="115"/>
      <c r="E113" s="118"/>
      <c r="F113" s="115" t="s">
        <v>56</v>
      </c>
      <c r="G113" s="115"/>
      <c r="H113" s="118">
        <f>C75</f>
        <v>0</v>
      </c>
      <c r="I113" s="117"/>
    </row>
    <row r="114" spans="2:9" ht="15" x14ac:dyDescent="0.25">
      <c r="B114" s="112"/>
      <c r="C114" s="119" t="s">
        <v>104</v>
      </c>
      <c r="D114" s="119"/>
      <c r="E114" s="120">
        <f>SUM(E105:E112)</f>
        <v>486505.005</v>
      </c>
      <c r="F114" s="119" t="s">
        <v>105</v>
      </c>
      <c r="G114" s="119"/>
      <c r="H114" s="120">
        <f>SUM(H105:H113)</f>
        <v>486504.815</v>
      </c>
      <c r="I114" s="117"/>
    </row>
    <row r="115" spans="2:9" ht="15" x14ac:dyDescent="0.25">
      <c r="B115" s="112"/>
      <c r="C115" s="115"/>
      <c r="D115" s="115"/>
      <c r="E115" s="115"/>
      <c r="F115" s="115"/>
      <c r="G115" s="115"/>
      <c r="H115" s="121"/>
      <c r="I115" s="117"/>
    </row>
    <row r="116" spans="2:9" ht="15" x14ac:dyDescent="0.25">
      <c r="B116" s="112"/>
      <c r="C116" s="115"/>
      <c r="D116" s="115"/>
      <c r="E116" s="115"/>
      <c r="F116" s="115" t="s">
        <v>106</v>
      </c>
      <c r="G116" s="115"/>
      <c r="H116" s="120">
        <f>E114-H114</f>
        <v>0.19000000000232831</v>
      </c>
      <c r="I116" s="131" t="s">
        <v>107</v>
      </c>
    </row>
    <row r="117" spans="2:9" ht="15.75" thickBot="1" x14ac:dyDescent="0.3">
      <c r="B117" s="122"/>
      <c r="C117" s="123"/>
      <c r="D117" s="123"/>
      <c r="E117" s="123"/>
      <c r="F117" s="123"/>
      <c r="G117" s="123"/>
      <c r="H117" s="124"/>
      <c r="I117" s="132"/>
    </row>
    <row r="172" spans="1:9" s="56" customFormat="1" x14ac:dyDescent="0.2">
      <c r="B172"/>
      <c r="C172" s="15"/>
      <c r="D172" s="15"/>
      <c r="E172" s="15"/>
      <c r="F172" s="15"/>
      <c r="G172" s="15"/>
      <c r="H172" s="15"/>
      <c r="I172"/>
    </row>
    <row r="173" spans="1:9" s="56" customFormat="1" x14ac:dyDescent="0.2">
      <c r="C173" s="57"/>
      <c r="D173" s="57"/>
      <c r="E173" s="57"/>
      <c r="F173" s="57"/>
      <c r="G173" s="57"/>
      <c r="H173" s="57"/>
    </row>
    <row r="174" spans="1:9" s="56" customFormat="1" x14ac:dyDescent="0.2">
      <c r="A174" s="58">
        <v>1</v>
      </c>
      <c r="C174" s="57"/>
      <c r="D174" s="57"/>
      <c r="E174" s="57"/>
      <c r="F174" s="57"/>
      <c r="G174" s="57"/>
      <c r="H174" s="57"/>
    </row>
    <row r="175" spans="1:9" s="56" customFormat="1" x14ac:dyDescent="0.2">
      <c r="A175" s="58">
        <v>2</v>
      </c>
      <c r="C175" s="57"/>
      <c r="D175" s="57"/>
      <c r="E175" s="57"/>
      <c r="F175" s="57"/>
      <c r="G175" s="57"/>
      <c r="H175" s="57"/>
    </row>
    <row r="176" spans="1:9" s="56" customFormat="1" x14ac:dyDescent="0.2">
      <c r="A176" s="58">
        <v>3</v>
      </c>
      <c r="C176" s="57"/>
      <c r="D176" s="57"/>
      <c r="E176" s="57"/>
      <c r="F176" s="57"/>
      <c r="G176" s="57"/>
      <c r="H176" s="57"/>
    </row>
    <row r="177" spans="1:9" s="56" customFormat="1" x14ac:dyDescent="0.2">
      <c r="A177" s="58">
        <v>4</v>
      </c>
      <c r="C177" s="57"/>
      <c r="D177" s="57"/>
      <c r="E177" s="57"/>
      <c r="F177" s="57"/>
      <c r="G177" s="57"/>
      <c r="H177" s="57"/>
    </row>
    <row r="178" spans="1:9" s="56" customFormat="1" x14ac:dyDescent="0.2">
      <c r="A178" s="58">
        <v>5</v>
      </c>
      <c r="C178" s="57"/>
      <c r="D178" s="57"/>
      <c r="E178" s="57"/>
      <c r="F178" s="57"/>
      <c r="G178" s="57"/>
      <c r="H178" s="57"/>
    </row>
    <row r="179" spans="1:9" s="56" customFormat="1" x14ac:dyDescent="0.2">
      <c r="A179" s="58">
        <v>6</v>
      </c>
      <c r="C179" s="57"/>
      <c r="D179" s="57"/>
      <c r="E179" s="57"/>
      <c r="F179" s="57"/>
      <c r="G179" s="57"/>
      <c r="H179" s="57"/>
    </row>
    <row r="180" spans="1:9" s="56" customFormat="1" x14ac:dyDescent="0.2">
      <c r="A180" s="58">
        <v>7</v>
      </c>
      <c r="C180" s="57"/>
      <c r="D180" s="57"/>
      <c r="E180" s="57"/>
      <c r="F180" s="57"/>
      <c r="G180" s="57"/>
      <c r="H180" s="57"/>
    </row>
    <row r="181" spans="1:9" s="56" customFormat="1" x14ac:dyDescent="0.2">
      <c r="A181" s="58">
        <v>8</v>
      </c>
      <c r="C181" s="57"/>
      <c r="D181" s="57"/>
      <c r="E181" s="57"/>
      <c r="F181" s="57"/>
      <c r="G181" s="57"/>
      <c r="H181" s="57"/>
    </row>
    <row r="182" spans="1:9" s="56" customFormat="1" x14ac:dyDescent="0.2">
      <c r="A182" s="58">
        <v>9</v>
      </c>
      <c r="C182" s="57"/>
      <c r="D182" s="57"/>
      <c r="E182" s="57"/>
      <c r="F182" s="57"/>
      <c r="G182" s="57"/>
      <c r="H182" s="57"/>
    </row>
    <row r="183" spans="1:9" s="56" customFormat="1" x14ac:dyDescent="0.2">
      <c r="A183" s="58">
        <v>10</v>
      </c>
      <c r="C183" s="57"/>
      <c r="D183" s="57"/>
      <c r="E183" s="57"/>
      <c r="F183" s="57"/>
      <c r="G183" s="57"/>
      <c r="H183" s="57"/>
    </row>
    <row r="184" spans="1:9" s="56" customFormat="1" x14ac:dyDescent="0.2">
      <c r="A184" s="58">
        <v>11</v>
      </c>
      <c r="C184" s="57"/>
      <c r="D184" s="57"/>
      <c r="E184" s="57"/>
      <c r="F184" s="57"/>
      <c r="G184" s="57"/>
      <c r="H184" s="57"/>
    </row>
    <row r="185" spans="1:9" s="56" customFormat="1" x14ac:dyDescent="0.2">
      <c r="A185" s="58">
        <v>12</v>
      </c>
      <c r="C185" s="57"/>
      <c r="D185" s="57"/>
      <c r="E185" s="57"/>
      <c r="F185" s="57"/>
      <c r="G185" s="57"/>
      <c r="H185" s="57"/>
    </row>
    <row r="186" spans="1:9" s="56" customFormat="1" x14ac:dyDescent="0.2">
      <c r="C186" s="57"/>
      <c r="D186" s="57"/>
      <c r="E186" s="57"/>
      <c r="F186" s="57"/>
      <c r="G186" s="57"/>
      <c r="H186" s="57"/>
    </row>
    <row r="187" spans="1:9" s="56" customFormat="1" x14ac:dyDescent="0.2">
      <c r="C187" s="57"/>
      <c r="D187" s="57"/>
      <c r="E187" s="57"/>
      <c r="F187" s="57"/>
      <c r="G187" s="57"/>
      <c r="H187" s="57"/>
    </row>
    <row r="188" spans="1:9" s="56" customFormat="1" x14ac:dyDescent="0.2">
      <c r="C188" s="57"/>
      <c r="D188" s="57"/>
      <c r="E188" s="57"/>
      <c r="F188" s="57"/>
      <c r="G188" s="57"/>
      <c r="H188" s="57"/>
    </row>
    <row r="189" spans="1:9" s="60" customFormat="1" x14ac:dyDescent="0.2">
      <c r="B189" s="56"/>
      <c r="C189" s="57"/>
      <c r="D189" s="57"/>
      <c r="E189" s="57"/>
      <c r="F189" s="57"/>
      <c r="G189" s="57"/>
      <c r="H189" s="57"/>
      <c r="I189" s="56"/>
    </row>
    <row r="190" spans="1:9" s="60" customFormat="1" x14ac:dyDescent="0.2">
      <c r="C190" s="59"/>
      <c r="D190" s="59"/>
      <c r="E190" s="59"/>
      <c r="F190" s="59"/>
      <c r="G190" s="59"/>
      <c r="H190" s="59"/>
    </row>
    <row r="191" spans="1:9" s="60" customFormat="1" x14ac:dyDescent="0.2">
      <c r="C191" s="59"/>
      <c r="D191" s="59"/>
      <c r="E191" s="59"/>
      <c r="F191" s="59"/>
      <c r="G191" s="59"/>
      <c r="H191" s="59"/>
    </row>
    <row r="192" spans="1:9" s="60" customFormat="1" x14ac:dyDescent="0.2">
      <c r="C192" s="59"/>
      <c r="D192" s="59"/>
      <c r="E192" s="59"/>
      <c r="F192" s="59"/>
      <c r="G192" s="59"/>
      <c r="H192" s="59"/>
    </row>
    <row r="193" spans="2:9" s="60" customFormat="1" x14ac:dyDescent="0.2">
      <c r="C193" s="59"/>
      <c r="D193" s="59"/>
      <c r="E193" s="59"/>
      <c r="F193" s="59"/>
      <c r="G193" s="59"/>
      <c r="H193" s="59"/>
    </row>
    <row r="194" spans="2:9" x14ac:dyDescent="0.2">
      <c r="B194" s="60"/>
      <c r="C194" s="59"/>
      <c r="D194" s="59"/>
      <c r="E194" s="59"/>
      <c r="F194" s="59"/>
      <c r="G194" s="59"/>
      <c r="H194" s="59"/>
      <c r="I194" s="60"/>
    </row>
  </sheetData>
  <sheetProtection algorithmName="SHA-512" hashValue="Xh8jXCkx8uWSyoJN21KKpoqPkSTLN8lEnns/FRV/XByJwB3m7Hl6E0ku/xNpUGdJZEx4UTqeiFFvVSi6SQP5Rg==" saltValue="ZGwhmcX7dWf/uZN/V7Tdxw==" spinCount="100000" sheet="1" formatCells="0" formatColumns="0" formatRows="0"/>
  <mergeCells count="5">
    <mergeCell ref="D1:G1"/>
    <mergeCell ref="G56:H56"/>
    <mergeCell ref="B103:D103"/>
    <mergeCell ref="I116:I117"/>
    <mergeCell ref="B2:I2"/>
  </mergeCells>
  <printOptions horizontalCentered="1"/>
  <pageMargins left="0.18" right="0.17" top="0.64" bottom="0.17" header="0.16" footer="0.17"/>
  <pageSetup scale="75" fitToHeight="0" orientation="portrait" r:id="rId1"/>
  <headerFooter>
    <oddHeader>&amp;L&amp;G&amp;C&amp;"Arial,Bold"&amp;14Beef Breakeven Cost&amp;R&amp;D</oddHeader>
  </headerFooter>
  <rowBreaks count="1" manualBreakCount="1">
    <brk id="56" max="16383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Breakeven Cost</vt:lpstr>
      <vt:lpstr>'Breakeven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Beck</dc:creator>
  <cp:lastModifiedBy>Robert Charles Goodling</cp:lastModifiedBy>
  <cp:lastPrinted>2019-02-19T18:34:27Z</cp:lastPrinted>
  <dcterms:created xsi:type="dcterms:W3CDTF">2017-11-28T16:03:02Z</dcterms:created>
  <dcterms:modified xsi:type="dcterms:W3CDTF">2019-09-06T13:31:38Z</dcterms:modified>
</cp:coreProperties>
</file>