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qpb\Desktop\"/>
    </mc:Choice>
  </mc:AlternateContent>
  <bookViews>
    <workbookView xWindow="0" yWindow="0" windowWidth="17628" windowHeight="5436"/>
  </bookViews>
  <sheets>
    <sheet name="Soybean Budget" sheetId="2" r:id="rId1"/>
    <sheet name="Sheet1" sheetId="1" r:id="rId2"/>
  </sheets>
  <definedNames>
    <definedName name="_xlnm.Print_Area" localSheetId="0">'Soybean Budget'!$A$1:$H$139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G10" i="2"/>
  <c r="G12" i="2" s="1"/>
  <c r="H10" i="2"/>
  <c r="G15" i="2"/>
  <c r="H15" i="2"/>
  <c r="G16" i="2"/>
  <c r="H16" i="2"/>
  <c r="E18" i="2"/>
  <c r="G18" i="2" s="1"/>
  <c r="H18" i="2"/>
  <c r="E19" i="2"/>
  <c r="G19" i="2"/>
  <c r="H19" i="2"/>
  <c r="E20" i="2"/>
  <c r="G20" i="2" s="1"/>
  <c r="H20" i="2"/>
  <c r="G21" i="2"/>
  <c r="H21" i="2"/>
  <c r="G22" i="2"/>
  <c r="H22" i="2"/>
  <c r="E23" i="2"/>
  <c r="H23" i="2"/>
  <c r="E24" i="2"/>
  <c r="H24" i="2"/>
  <c r="E25" i="2"/>
  <c r="F25" i="2"/>
  <c r="G25" i="2" s="1"/>
  <c r="H25" i="2"/>
  <c r="E26" i="2"/>
  <c r="G26" i="2" s="1"/>
  <c r="F26" i="2"/>
  <c r="H26" i="2"/>
  <c r="G27" i="2"/>
  <c r="H27" i="2"/>
  <c r="H28" i="2"/>
  <c r="E29" i="2"/>
  <c r="F29" i="2"/>
  <c r="G29" i="2"/>
  <c r="H29" i="2"/>
  <c r="H30" i="2"/>
  <c r="E31" i="2"/>
  <c r="G31" i="2" s="1"/>
  <c r="H31" i="2"/>
  <c r="E32" i="2"/>
  <c r="G32" i="2" s="1"/>
  <c r="H32" i="2"/>
  <c r="E33" i="2"/>
  <c r="G33" i="2"/>
  <c r="H33" i="2"/>
  <c r="E34" i="2"/>
  <c r="G34" i="2"/>
  <c r="H34" i="2"/>
  <c r="H35" i="2"/>
  <c r="H36" i="2"/>
  <c r="E41" i="2"/>
  <c r="G41" i="2" s="1"/>
  <c r="H41" i="2"/>
  <c r="E42" i="2"/>
  <c r="H42" i="2"/>
  <c r="H43" i="2"/>
  <c r="E44" i="2"/>
  <c r="G44" i="2" s="1"/>
  <c r="H44" i="2"/>
  <c r="E45" i="2"/>
  <c r="G45" i="2" s="1"/>
  <c r="H45" i="2"/>
  <c r="E46" i="2"/>
  <c r="G46" i="2" s="1"/>
  <c r="H46" i="2"/>
  <c r="F55" i="2"/>
  <c r="G55" i="2" s="1"/>
  <c r="H55" i="2"/>
  <c r="H57" i="2"/>
  <c r="A69" i="2"/>
  <c r="D81" i="2"/>
  <c r="D82" i="2" s="1"/>
  <c r="E30" i="2" s="1"/>
  <c r="G30" i="2" s="1"/>
  <c r="E82" i="2"/>
  <c r="F82" i="2"/>
  <c r="E28" i="2" s="1"/>
  <c r="G28" i="2" s="1"/>
  <c r="G82" i="2"/>
  <c r="H82" i="2"/>
  <c r="D86" i="2"/>
  <c r="D87" i="2" s="1"/>
  <c r="E43" i="2" s="1"/>
  <c r="G43" i="2" s="1"/>
  <c r="E87" i="2"/>
  <c r="F87" i="2"/>
  <c r="G87" i="2"/>
  <c r="F42" i="2" s="1"/>
  <c r="G42" i="2" s="1"/>
  <c r="H87" i="2"/>
  <c r="F95" i="2"/>
  <c r="D95" i="2" s="1"/>
  <c r="G95" i="2"/>
  <c r="H95" i="2"/>
  <c r="A99" i="2"/>
  <c r="A101" i="2"/>
  <c r="A97" i="2" s="1"/>
  <c r="G113" i="2"/>
  <c r="G114" i="2"/>
  <c r="G115" i="2"/>
  <c r="F23" i="2" s="1"/>
  <c r="G23" i="2" s="1"/>
  <c r="G116" i="2"/>
  <c r="G117" i="2"/>
  <c r="G118" i="2"/>
  <c r="G119" i="2"/>
  <c r="F24" i="2" s="1"/>
  <c r="G120" i="2"/>
  <c r="G121" i="2"/>
  <c r="H12" i="2" l="1"/>
  <c r="G48" i="2"/>
  <c r="E36" i="2"/>
  <c r="G36" i="2" s="1"/>
  <c r="G38" i="2" s="1"/>
  <c r="G24" i="2"/>
  <c r="A103" i="2"/>
  <c r="A105" i="2"/>
  <c r="E95" i="2"/>
  <c r="E38" i="2" l="1"/>
  <c r="H38" i="2"/>
  <c r="G50" i="2"/>
  <c r="E48" i="2"/>
  <c r="H48" i="2"/>
  <c r="B99" i="2" l="1"/>
  <c r="B101" i="2"/>
  <c r="B97" i="2"/>
  <c r="C50" i="2"/>
  <c r="E50" i="2"/>
  <c r="E57" i="2"/>
  <c r="G57" i="2" s="1"/>
  <c r="G59" i="2" s="1"/>
  <c r="H59" i="2" s="1"/>
  <c r="B105" i="2"/>
  <c r="B103" i="2"/>
  <c r="H50" i="2"/>
  <c r="G52" i="2"/>
  <c r="H52" i="2" s="1"/>
  <c r="H97" i="2" l="1"/>
  <c r="G97" i="2"/>
  <c r="D97" i="2"/>
  <c r="F97" i="2"/>
  <c r="E97" i="2"/>
  <c r="F105" i="2"/>
  <c r="D105" i="2"/>
  <c r="G105" i="2"/>
  <c r="E105" i="2"/>
  <c r="H105" i="2"/>
  <c r="H101" i="2"/>
  <c r="G101" i="2"/>
  <c r="D101" i="2"/>
  <c r="F101" i="2"/>
  <c r="E101" i="2"/>
  <c r="G61" i="2"/>
  <c r="H103" i="2"/>
  <c r="D103" i="2"/>
  <c r="E103" i="2"/>
  <c r="F103" i="2"/>
  <c r="G103" i="2"/>
  <c r="G99" i="2"/>
  <c r="F99" i="2"/>
  <c r="H99" i="2"/>
  <c r="D99" i="2"/>
  <c r="E99" i="2"/>
  <c r="H61" i="2" l="1"/>
  <c r="E61" i="2"/>
  <c r="G63" i="2"/>
  <c r="H63" i="2" s="1"/>
</calcChain>
</file>

<file path=xl/comments1.xml><?xml version="1.0" encoding="utf-8"?>
<comments xmlns="http://schemas.openxmlformats.org/spreadsheetml/2006/main">
  <authors>
    <author>Eric Eberly</author>
  </authors>
  <commentList>
    <comment ref="H5" authorId="0" shapeId="0">
      <text>
        <r>
          <rPr>
            <sz val="8"/>
            <color indexed="81"/>
            <rFont val="Tahoma"/>
            <family val="2"/>
          </rPr>
          <t>This column calculates totals per crop based on the number of acres entered here.</t>
        </r>
      </text>
    </comment>
    <comment ref="E10" authorId="0" shapeId="0">
      <text>
        <r>
          <rPr>
            <sz val="8"/>
            <color indexed="81"/>
            <rFont val="Tahoma"/>
            <family val="2"/>
          </rPr>
          <t>Enter your expected  yield based on yield history of field / farm.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>USDA Projection for the Marketing Year.
Enter your expected market price.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Soil Test Recommendation or Actual Amount Applied.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Nutrient Removal based on expected crop yield.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Soil Test Recommendation or Actual Amount Applied.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>Nutrient Removal based on expected crop yield.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Soil Test Recommendation or Actual Amount Applied.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>Nutrient Removal based on expected crop yield.</t>
        </r>
      </text>
    </comment>
    <comment ref="E22" authorId="0" shapeId="0">
      <text>
        <r>
          <rPr>
            <sz val="8"/>
            <color indexed="81"/>
            <rFont val="Tahoma"/>
            <family val="2"/>
          </rPr>
          <t>Projected lime needs if calculated on an annual basis.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>Equivalent Gallons
Gallons of Diesel Fuel + 15% to cover Oil &amp; Lube</t>
        </r>
      </text>
    </comment>
    <comment ref="E36" authorId="0" shapeId="0">
      <text>
        <r>
          <rPr>
            <sz val="8"/>
            <color indexed="81"/>
            <rFont val="Tahoma"/>
            <family val="2"/>
          </rPr>
          <t>Assumes that interest is charged on ALL pre-harvest expenses. Amount displayed is pre-harvest expense times Months/12.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Equivalent Gallons
Gallons of Diesel Fuel + 15% to cover Oil &amp; Lube</t>
        </r>
      </text>
    </comment>
    <comment ref="F57" authorId="0" shapeId="0">
      <text>
        <r>
          <rPr>
            <sz val="8"/>
            <color indexed="81"/>
            <rFont val="Tahoma"/>
            <family val="2"/>
          </rPr>
          <t>Percentage Factor of Total Variable Costs used to cover indirect costs.</t>
        </r>
      </text>
    </comment>
    <comment ref="A81" authorId="0" shapeId="0">
      <text>
        <r>
          <rPr>
            <sz val="8"/>
            <color indexed="81"/>
            <rFont val="Tahoma"/>
            <family val="2"/>
          </rPr>
          <t>Estimated Additional time to service tractors and equipment.</t>
        </r>
      </text>
    </comment>
    <comment ref="A86" authorId="0" shapeId="0">
      <text>
        <r>
          <rPr>
            <sz val="8"/>
            <color indexed="81"/>
            <rFont val="Tahoma"/>
            <family val="2"/>
          </rPr>
          <t>Estimated Additional time to service tractors and equipment.</t>
        </r>
      </text>
    </comment>
    <comment ref="F89" authorId="0" shapeId="0">
      <text>
        <r>
          <rPr>
            <sz val="8"/>
            <color indexed="81"/>
            <rFont val="Tahoma"/>
            <family val="2"/>
          </rPr>
          <t>Initial Fuel Cost used in Calculations.</t>
        </r>
      </text>
    </comment>
    <comment ref="A108" authorId="0" shapeId="0">
      <text>
        <r>
          <rPr>
            <sz val="8"/>
            <color indexed="81"/>
            <rFont val="Tahoma"/>
            <family val="2"/>
          </rPr>
          <t xml:space="preserve">Percent Change of Yield and Price from expected as entered on 1st page.  </t>
        </r>
      </text>
    </comment>
    <comment ref="A112" authorId="0" shapeId="0">
      <text>
        <r>
          <rPr>
            <sz val="8"/>
            <color indexed="81"/>
            <rFont val="Tahoma"/>
            <family val="2"/>
          </rPr>
          <t>First letter of chemical type and is required to calculate chemical costs on page 1.</t>
        </r>
      </text>
    </comment>
    <comment ref="D146" authorId="0" shapeId="0">
      <text>
        <r>
          <rPr>
            <b/>
            <sz val="8"/>
            <color indexed="81"/>
            <rFont val="Tahoma"/>
            <family val="2"/>
          </rPr>
          <t>Eric Eberly:</t>
        </r>
        <r>
          <rPr>
            <sz val="8"/>
            <color indexed="81"/>
            <rFont val="Tahoma"/>
            <family val="2"/>
          </rPr>
          <t xml:space="preserve">
Comment Text
</t>
        </r>
      </text>
    </comment>
  </commentList>
</comments>
</file>

<file path=xl/sharedStrings.xml><?xml version="1.0" encoding="utf-8"?>
<sst xmlns="http://schemas.openxmlformats.org/spreadsheetml/2006/main" count="379" uniqueCount="170">
  <si>
    <t>Ist Character of chemical type from a defined list (A152:B160)</t>
  </si>
  <si>
    <t>A110</t>
  </si>
  <si>
    <t>Percent Change of Yield and Price from expected to customize Income Above Variable Costs table sensativitity analysis.</t>
  </si>
  <si>
    <t>A106</t>
  </si>
  <si>
    <t>Projected percent increase in labor for unforseen activities.</t>
  </si>
  <si>
    <t>A84</t>
  </si>
  <si>
    <t>A79</t>
  </si>
  <si>
    <t>Percentage Factor of Total Variable Costs. This is a “catch-all” cost that includes telephone, utilities and contingencies.</t>
  </si>
  <si>
    <t>F56</t>
  </si>
  <si>
    <t>Equivalent Gallons (Gallons of Fuel + 15% to cover oil &amp; lube cost)</t>
  </si>
  <si>
    <t>D40</t>
  </si>
  <si>
    <t>Assumes that interest is charged on ALL pre-harvest expenses. Amount displayed is pre-harvest expense times Months/12.</t>
  </si>
  <si>
    <t>E35</t>
  </si>
  <si>
    <t>D27</t>
  </si>
  <si>
    <t>Projected lime needs if calculated on an annual basis</t>
  </si>
  <si>
    <t>E22</t>
  </si>
  <si>
    <t>Projected K removal based on yield goal</t>
  </si>
  <si>
    <t>E20</t>
  </si>
  <si>
    <t>Potash: Soil Test Recommendation or Actual Amount Applied</t>
  </si>
  <si>
    <t>C20</t>
  </si>
  <si>
    <t>Projected P removal based on yield goal</t>
  </si>
  <si>
    <t>E19</t>
  </si>
  <si>
    <t>Phosphorus: Soil Test Recommendation or Actual Amount Applied</t>
  </si>
  <si>
    <t>C19</t>
  </si>
  <si>
    <t>Projected N removal based on yield goal</t>
  </si>
  <si>
    <t>E18</t>
  </si>
  <si>
    <t>Nitrogen: Soil Test Recommendation or Actual Amount Applied</t>
  </si>
  <si>
    <t>C18</t>
  </si>
  <si>
    <t>Enter your expected market price.</t>
  </si>
  <si>
    <t>F10</t>
  </si>
  <si>
    <t>Enter your expected yield based on yield history of field / farm and soil type.</t>
  </si>
  <si>
    <t>E10</t>
  </si>
  <si>
    <t>This Column calculates totals per crop based on the number of acres entered here.</t>
  </si>
  <si>
    <t>H5</t>
  </si>
  <si>
    <t>Reference</t>
  </si>
  <si>
    <t>Comment</t>
  </si>
  <si>
    <t>Cell</t>
  </si>
  <si>
    <t>Sucker Control</t>
  </si>
  <si>
    <t>S</t>
  </si>
  <si>
    <t>Adjuvants</t>
  </si>
  <si>
    <t>A</t>
  </si>
  <si>
    <t>Growth Regulator</t>
  </si>
  <si>
    <t>G</t>
  </si>
  <si>
    <t>Fumigant</t>
  </si>
  <si>
    <t>X</t>
  </si>
  <si>
    <t>Defoliant</t>
  </si>
  <si>
    <t>D</t>
  </si>
  <si>
    <t>Fungicide</t>
  </si>
  <si>
    <t>F</t>
  </si>
  <si>
    <t>Insecticide</t>
  </si>
  <si>
    <t>I</t>
  </si>
  <si>
    <t>Herbicide</t>
  </si>
  <si>
    <t>H</t>
  </si>
  <si>
    <t>Cells with comments are identified by</t>
  </si>
  <si>
    <t/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</si>
  <si>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</si>
  <si>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</si>
  <si>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Chemical Type: H = Herbicide; I = Insecticide; F = Fungicide; G = Growth Regulator</t>
  </si>
  <si>
    <t>Notes</t>
  </si>
  <si>
    <t xml:space="preserve"> </t>
  </si>
  <si>
    <t xml:space="preserve">August </t>
  </si>
  <si>
    <t>OZ</t>
  </si>
  <si>
    <t>Asana XL</t>
  </si>
  <si>
    <t xml:space="preserve">June </t>
  </si>
  <si>
    <t>QT</t>
  </si>
  <si>
    <t>Roundup or other formulations</t>
  </si>
  <si>
    <t xml:space="preserve">May </t>
  </si>
  <si>
    <t>MONTH</t>
  </si>
  <si>
    <t>PER ACRE</t>
  </si>
  <si>
    <t>COST/UNIT</t>
  </si>
  <si>
    <t>QUANTITY</t>
  </si>
  <si>
    <t>UNIT</t>
  </si>
  <si>
    <t>Trade Name</t>
  </si>
  <si>
    <t>TYPE</t>
  </si>
  <si>
    <t>TOTAL</t>
  </si>
  <si>
    <t xml:space="preserve"> PRICE OR</t>
  </si>
  <si>
    <t>CHEMICAL USE ASSUMPTIONS</t>
  </si>
  <si>
    <t>Table Sensitivity</t>
  </si>
  <si>
    <t>COST/ACRE</t>
  </si>
  <si>
    <t>BU.</t>
  </si>
  <si>
    <t>TOTAL VARIABLE COSTS</t>
  </si>
  <si>
    <t>YIELD</t>
  </si>
  <si>
    <t>FARM PRICE ($/bu.)</t>
  </si>
  <si>
    <t>FARM</t>
  </si>
  <si>
    <t xml:space="preserve">                         INCOME ABOVE VARIABLE COSTS AT DIFFERING YIELDS AND PRICES</t>
  </si>
  <si>
    <t>Fuel</t>
  </si>
  <si>
    <t>SUB-TOTAL HARVEST</t>
  </si>
  <si>
    <t>UNALLOCATED LABOR(HRS./AC.)</t>
  </si>
  <si>
    <t>Combine + Grain Table 15 FT</t>
  </si>
  <si>
    <t>October</t>
  </si>
  <si>
    <t>HARVEST</t>
  </si>
  <si>
    <t>SUB-TOTAL PRE-HARVEST</t>
  </si>
  <si>
    <t>75HP + Boom Sprayer - 30FT</t>
  </si>
  <si>
    <t>August</t>
  </si>
  <si>
    <t>June</t>
  </si>
  <si>
    <t>May</t>
  </si>
  <si>
    <t>100HP + Planter 6-Row</t>
  </si>
  <si>
    <t>PRE-HARVEST</t>
  </si>
  <si>
    <t>COSTS</t>
  </si>
  <si>
    <t>&amp; LUBE</t>
  </si>
  <si>
    <t xml:space="preserve"> HOURS</t>
  </si>
  <si>
    <t>OVER</t>
  </si>
  <si>
    <t xml:space="preserve">  FIXED</t>
  </si>
  <si>
    <t>REPAIR</t>
  </si>
  <si>
    <t>FUEL, OIL,</t>
  </si>
  <si>
    <t>MACHINE</t>
  </si>
  <si>
    <t xml:space="preserve"> LABOR</t>
  </si>
  <si>
    <t>Times</t>
  </si>
  <si>
    <t xml:space="preserve">   OPERATION </t>
  </si>
  <si>
    <t>PER ACRE MACHINERY AND LABOR REQUIREMENTS</t>
  </si>
  <si>
    <t>* Fertilizer requirements will vary with application method, manure use and/or residual nutrient levels in the soil.</t>
  </si>
  <si>
    <t>* This BUDGET is for PLANNING PURPOSES ONLY. Fertilizer rates are based on projected nutrient removal of harvested crop.</t>
  </si>
  <si>
    <t>10. PROJECTED NET RETURNS TO LAND, RISK AND MANAGEMENT:</t>
  </si>
  <si>
    <t>PER BU.</t>
  </si>
  <si>
    <t>9. TOTAL VARIABLE &amp; FIXED COSTS</t>
  </si>
  <si>
    <t>8. TOTAL FIXED COSTS:</t>
  </si>
  <si>
    <t>DOL.</t>
  </si>
  <si>
    <t>GENERAL OVERHEAD</t>
  </si>
  <si>
    <t>7. OTHER FIXED COSTS</t>
  </si>
  <si>
    <t>ACRE</t>
  </si>
  <si>
    <t xml:space="preserve"> TRACTOR &amp; MACHINERY</t>
  </si>
  <si>
    <t>6. MACHINERY FIXED COSTS (BASED ON NEW EQUIPMENT COST)</t>
  </si>
  <si>
    <t>5. RETURN OVER TOTAL VARIABLE COSTS</t>
  </si>
  <si>
    <t>4. TOTAL VARIABLE COSTS</t>
  </si>
  <si>
    <t>Breakeven Price</t>
  </si>
  <si>
    <t>Breakeven Yield</t>
  </si>
  <si>
    <t>TOTAL HARVEST COSTS:</t>
  </si>
  <si>
    <t xml:space="preserve">  DRYING</t>
  </si>
  <si>
    <t xml:space="preserve">  STORAGE</t>
  </si>
  <si>
    <t xml:space="preserve">  HAULING</t>
  </si>
  <si>
    <t>HRS</t>
  </si>
  <si>
    <t xml:space="preserve">  HARVEST LABOR</t>
  </si>
  <si>
    <t xml:space="preserve">  REPAIRS</t>
  </si>
  <si>
    <t>Eq Gallons</t>
  </si>
  <si>
    <t xml:space="preserve">  FUEL,OIL, LUBE</t>
  </si>
  <si>
    <t>3. HARVEST VARIABLE COSTS</t>
  </si>
  <si>
    <t>TOTAL PRE-HARVEST COSTS</t>
  </si>
  <si>
    <t>MONTHS</t>
  </si>
  <si>
    <t xml:space="preserve">  PRODUCTION INTEREST</t>
  </si>
  <si>
    <t xml:space="preserve">  OTHER COSTS</t>
  </si>
  <si>
    <t xml:space="preserve">  SCOUTING</t>
  </si>
  <si>
    <t xml:space="preserve">  CROP INSURANCE</t>
  </si>
  <si>
    <t xml:space="preserve">  CASH RENT OR LAND CHARGE</t>
  </si>
  <si>
    <t xml:space="preserve">  PRE-HARVEST LABOR</t>
  </si>
  <si>
    <t xml:space="preserve">  CHEMICAL APPLICATION</t>
  </si>
  <si>
    <t xml:space="preserve">  GROWTH REGULATOR</t>
  </si>
  <si>
    <t xml:space="preserve">  FUNGICIDES</t>
  </si>
  <si>
    <t xml:space="preserve">  INSECTICIDES</t>
  </si>
  <si>
    <t xml:space="preserve">  HERBICIDES</t>
  </si>
  <si>
    <t>TON</t>
  </si>
  <si>
    <t xml:space="preserve">  LIME (PRORATED)</t>
  </si>
  <si>
    <t xml:space="preserve">  FERTILIZER APPLICATION</t>
  </si>
  <si>
    <t>LBS</t>
  </si>
  <si>
    <t xml:space="preserve">    POTASH</t>
  </si>
  <si>
    <t xml:space="preserve">    PHOSPHATE</t>
  </si>
  <si>
    <t xml:space="preserve">    NITROGEN</t>
  </si>
  <si>
    <t>Soil Test Recommendation</t>
  </si>
  <si>
    <t xml:space="preserve">  FERTILIZER* </t>
  </si>
  <si>
    <t>BAG</t>
  </si>
  <si>
    <t xml:space="preserve">  SEED: SOYBEANS</t>
  </si>
  <si>
    <t>2. PRE-HARVEST VARIABLE COSTS</t>
  </si>
  <si>
    <t>TOTAL RECEIPTS:</t>
  </si>
  <si>
    <t>SOYBEANS</t>
  </si>
  <si>
    <t>1. GROSS RECEIPTS</t>
  </si>
  <si>
    <t>YOUR</t>
  </si>
  <si>
    <t>BUSHEL YIELD</t>
  </si>
  <si>
    <t>Acres</t>
  </si>
  <si>
    <t>ESTIMATED COSTS AND RETURNS PER ACRE</t>
  </si>
  <si>
    <t>SOYBEANS-RR, Minimum Tillage (Productivity Group 1-2 Soils)</t>
  </si>
  <si>
    <t>PUBLICATION 446-047-131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</si>
</sst>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2"/>
      <color indexed="13"/>
      <name val="Arial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2" fontId="1" fillId="0" borderId="0"/>
  </cellStyleXfs>
  <cellXfs count="203">
    <xf numFmtId="0" fontId="0" fillId="0" borderId="0" xfId="0"/>
    <xf numFmtId="2" fontId="1" fillId="0" borderId="0" xfId="1" applyNumberFormat="1" applyFont="1" applyFill="1" applyAlignment="1" applyProtection="1">
      <protection locked="0"/>
    </xf>
    <xf numFmtId="164" fontId="1" fillId="0" borderId="0" xfId="1" applyNumberFormat="1" applyFont="1" applyFill="1" applyAlignment="1" applyProtection="1">
      <alignment horizontal="center"/>
      <protection locked="0"/>
    </xf>
    <xf numFmtId="2" fontId="1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1" fillId="0" borderId="0" xfId="1" applyFill="1" applyProtection="1">
      <protection locked="0"/>
    </xf>
    <xf numFmtId="2" fontId="1" fillId="0" borderId="0" xfId="1" applyFont="1" applyFill="1" applyAlignment="1" applyProtection="1">
      <alignment horizontal="center"/>
      <protection locked="0"/>
    </xf>
    <xf numFmtId="0" fontId="1" fillId="0" borderId="0" xfId="1" applyNumberFormat="1" applyFont="1" applyFill="1" applyAlignment="1" applyProtection="1">
      <protection locked="0"/>
    </xf>
    <xf numFmtId="2" fontId="1" fillId="0" borderId="0" xfId="1" applyNumberFormat="1" applyFont="1" applyFill="1" applyAlignment="1" applyProtection="1">
      <alignment horizontal="fill"/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Fill="1" applyAlignment="1" applyProtection="1">
      <alignment horizontal="center"/>
      <protection locked="0"/>
    </xf>
    <xf numFmtId="2" fontId="3" fillId="0" borderId="0" xfId="1" applyFont="1" applyFill="1" applyAlignment="1" applyProtection="1">
      <alignment horizontal="center"/>
      <protection locked="0"/>
    </xf>
    <xf numFmtId="2" fontId="1" fillId="0" borderId="0" xfId="1" applyFill="1" applyProtection="1"/>
    <xf numFmtId="2" fontId="1" fillId="0" borderId="0" xfId="1" applyNumberFormat="1" applyFont="1" applyFill="1" applyAlignment="1" applyProtection="1"/>
    <xf numFmtId="164" fontId="1" fillId="0" borderId="0" xfId="1" applyNumberFormat="1" applyFont="1" applyFill="1" applyAlignment="1" applyProtection="1">
      <alignment horizontal="center"/>
    </xf>
    <xf numFmtId="2" fontId="3" fillId="0" borderId="0" xfId="1" applyFont="1" applyFill="1" applyAlignment="1" applyProtection="1">
      <alignment horizontal="center"/>
    </xf>
    <xf numFmtId="164" fontId="1" fillId="0" borderId="0" xfId="1" applyNumberFormat="1" applyFill="1" applyAlignment="1" applyProtection="1">
      <alignment horizontal="center"/>
    </xf>
    <xf numFmtId="2" fontId="4" fillId="0" borderId="0" xfId="1" applyNumberFormat="1" applyFont="1" applyFill="1" applyAlignment="1" applyProtection="1">
      <alignment horizontal="left"/>
      <protection locked="0"/>
    </xf>
    <xf numFmtId="2" fontId="1" fillId="0" borderId="1" xfId="1" applyFill="1" applyBorder="1" applyProtection="1">
      <protection locked="0"/>
    </xf>
    <xf numFmtId="2" fontId="1" fillId="0" borderId="2" xfId="1" applyNumberFormat="1" applyFont="1" applyFill="1" applyBorder="1" applyAlignment="1" applyProtection="1">
      <protection locked="0"/>
    </xf>
    <xf numFmtId="164" fontId="1" fillId="0" borderId="2" xfId="1" applyNumberFormat="1" applyFont="1" applyFill="1" applyBorder="1" applyAlignment="1" applyProtection="1">
      <alignment horizontal="center"/>
      <protection locked="0"/>
    </xf>
    <xf numFmtId="2" fontId="5" fillId="0" borderId="2" xfId="1" applyNumberFormat="1" applyFont="1" applyFill="1" applyBorder="1" applyAlignment="1" applyProtection="1">
      <protection locked="0"/>
    </xf>
    <xf numFmtId="2" fontId="2" fillId="0" borderId="3" xfId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quotePrefix="1" applyNumberFormat="1" applyFont="1" applyFill="1" applyBorder="1" applyAlignment="1" applyProtection="1">
      <alignment horizontal="right"/>
      <protection locked="0"/>
    </xf>
    <xf numFmtId="2" fontId="1" fillId="0" borderId="4" xfId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1" applyFont="1" applyFill="1" applyBorder="1" applyAlignment="1" applyProtection="1">
      <alignment horizontal="center"/>
      <protection locked="0"/>
    </xf>
    <xf numFmtId="2" fontId="1" fillId="0" borderId="0" xfId="1" applyNumberFormat="1" applyFont="1" applyFill="1" applyBorder="1" applyAlignment="1" applyProtection="1">
      <protection locked="0"/>
    </xf>
    <xf numFmtId="2" fontId="5" fillId="0" borderId="5" xfId="1" applyNumberFormat="1" applyFont="1" applyFill="1" applyBorder="1" applyAlignment="1" applyProtection="1">
      <protection locked="0"/>
    </xf>
    <xf numFmtId="164" fontId="1" fillId="0" borderId="6" xfId="1" quotePrefix="1" applyNumberFormat="1" applyFont="1" applyFill="1" applyBorder="1" applyAlignment="1" applyProtection="1">
      <alignment horizontal="center"/>
      <protection locked="0"/>
    </xf>
    <xf numFmtId="2" fontId="5" fillId="0" borderId="7" xfId="1" applyFont="1" applyFill="1" applyBorder="1" applyAlignment="1" applyProtection="1">
      <alignment horizontal="center"/>
      <protection locked="0"/>
    </xf>
    <xf numFmtId="164" fontId="6" fillId="0" borderId="8" xfId="1" applyNumberFormat="1" applyFont="1" applyFill="1" applyBorder="1" applyAlignment="1" applyProtection="1">
      <alignment horizontal="right"/>
    </xf>
    <xf numFmtId="164" fontId="5" fillId="0" borderId="8" xfId="1" applyNumberFormat="1" applyFont="1" applyFill="1" applyBorder="1" applyAlignment="1" applyProtection="1">
      <alignment horizontal="right"/>
      <protection locked="0"/>
    </xf>
    <xf numFmtId="2" fontId="5" fillId="0" borderId="8" xfId="1" applyFont="1" applyFill="1" applyBorder="1" applyAlignment="1" applyProtection="1">
      <alignment horizontal="center"/>
      <protection locked="0"/>
    </xf>
    <xf numFmtId="2" fontId="5" fillId="0" borderId="8" xfId="1" applyNumberFormat="1" applyFont="1" applyFill="1" applyBorder="1" applyAlignment="1" applyProtection="1">
      <protection locked="0"/>
    </xf>
    <xf numFmtId="2" fontId="5" fillId="0" borderId="8" xfId="1" applyFont="1" applyFill="1" applyBorder="1" applyAlignment="1" applyProtection="1">
      <protection locked="0"/>
    </xf>
    <xf numFmtId="164" fontId="5" fillId="0" borderId="9" xfId="1" quotePrefix="1" applyNumberFormat="1" applyFont="1" applyFill="1" applyBorder="1" applyAlignment="1" applyProtection="1">
      <alignment horizontal="center"/>
    </xf>
    <xf numFmtId="2" fontId="5" fillId="0" borderId="4" xfId="1" applyFon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Alignment="1" applyProtection="1">
      <alignment horizontal="right"/>
      <protection locked="0"/>
    </xf>
    <xf numFmtId="2" fontId="5" fillId="0" borderId="0" xfId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164" fontId="5" fillId="0" borderId="0" xfId="1" quotePrefix="1" applyNumberFormat="1" applyFont="1" applyFill="1" applyBorder="1" applyAlignment="1" applyProtection="1">
      <alignment horizontal="left"/>
      <protection locked="0"/>
    </xf>
    <xf numFmtId="164" fontId="5" fillId="0" borderId="6" xfId="1" quotePrefix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2" fontId="1" fillId="0" borderId="7" xfId="1" applyFont="1" applyFill="1" applyBorder="1" applyAlignment="1" applyProtection="1">
      <alignment horizontal="right"/>
      <protection locked="0"/>
    </xf>
    <xf numFmtId="2" fontId="1" fillId="0" borderId="8" xfId="1" applyFont="1" applyFill="1" applyBorder="1" applyAlignment="1" applyProtection="1">
      <alignment horizontal="right"/>
      <protection locked="0"/>
    </xf>
    <xf numFmtId="164" fontId="1" fillId="0" borderId="8" xfId="1" applyNumberFormat="1" applyFont="1" applyFill="1" applyBorder="1" applyAlignment="1" applyProtection="1">
      <alignment horizontal="right"/>
      <protection locked="0"/>
    </xf>
    <xf numFmtId="1" fontId="1" fillId="0" borderId="8" xfId="1" applyNumberFormat="1" applyFont="1" applyFill="1" applyBorder="1" applyAlignment="1" applyProtection="1">
      <protection locked="0"/>
    </xf>
    <xf numFmtId="2" fontId="1" fillId="0" borderId="8" xfId="1" applyNumberFormat="1" applyFont="1" applyFill="1" applyBorder="1" applyAlignment="1" applyProtection="1">
      <protection locked="0"/>
    </xf>
    <xf numFmtId="2" fontId="1" fillId="0" borderId="9" xfId="1" applyNumberFormat="1" applyFont="1" applyFill="1" applyBorder="1" applyAlignment="1" applyProtection="1">
      <alignment horizontal="center"/>
      <protection locked="0"/>
    </xf>
    <xf numFmtId="2" fontId="1" fillId="0" borderId="10" xfId="1" applyFont="1" applyFill="1" applyBorder="1" applyAlignment="1" applyProtection="1">
      <alignment horizontal="right"/>
      <protection locked="0"/>
    </xf>
    <xf numFmtId="2" fontId="1" fillId="0" borderId="11" xfId="1" applyFont="1" applyFill="1" applyBorder="1" applyAlignment="1" applyProtection="1">
      <alignment horizontal="right"/>
      <protection locked="0"/>
    </xf>
    <xf numFmtId="164" fontId="1" fillId="0" borderId="11" xfId="1" applyNumberFormat="1" applyFont="1" applyFill="1" applyBorder="1" applyAlignment="1" applyProtection="1">
      <alignment horizontal="right"/>
      <protection locked="0"/>
    </xf>
    <xf numFmtId="2" fontId="1" fillId="0" borderId="11" xfId="1" applyNumberFormat="1" applyFont="1" applyFill="1" applyBorder="1" applyAlignment="1" applyProtection="1">
      <protection locked="0"/>
    </xf>
    <xf numFmtId="2" fontId="1" fillId="0" borderId="12" xfId="1" applyFill="1" applyBorder="1" applyProtection="1">
      <protection locked="0"/>
    </xf>
    <xf numFmtId="2" fontId="1" fillId="0" borderId="10" xfId="1" applyNumberFormat="1" applyFont="1" applyFill="1" applyBorder="1" applyAlignment="1" applyProtection="1">
      <protection locked="0"/>
    </xf>
    <xf numFmtId="164" fontId="1" fillId="0" borderId="11" xfId="1" applyNumberFormat="1" applyFont="1" applyFill="1" applyBorder="1" applyAlignment="1" applyProtection="1">
      <alignment horizontal="center"/>
      <protection locked="0"/>
    </xf>
    <xf numFmtId="2" fontId="7" fillId="0" borderId="11" xfId="1" applyNumberFormat="1" applyFont="1" applyFill="1" applyBorder="1" applyAlignment="1" applyProtection="1">
      <protection locked="0"/>
    </xf>
    <xf numFmtId="9" fontId="8" fillId="0" borderId="0" xfId="1" applyNumberFormat="1" applyFont="1" applyFill="1" applyProtection="1">
      <protection locked="0"/>
    </xf>
    <xf numFmtId="2" fontId="1" fillId="0" borderId="1" xfId="1" applyNumberFormat="1" applyFont="1" applyFill="1" applyBorder="1" applyAlignment="1" applyProtection="1"/>
    <xf numFmtId="2" fontId="1" fillId="0" borderId="2" xfId="1" applyNumberFormat="1" applyFont="1" applyFill="1" applyBorder="1" applyAlignment="1" applyProtection="1"/>
    <xf numFmtId="164" fontId="1" fillId="0" borderId="2" xfId="1" applyNumberFormat="1" applyFont="1" applyFill="1" applyBorder="1" applyAlignment="1" applyProtection="1">
      <alignment horizontal="center"/>
    </xf>
    <xf numFmtId="2" fontId="1" fillId="0" borderId="13" xfId="1" applyNumberFormat="1" applyFont="1" applyFill="1" applyBorder="1" applyAlignment="1" applyProtection="1">
      <alignment horizontal="center"/>
    </xf>
    <xf numFmtId="2" fontId="1" fillId="0" borderId="14" xfId="1" applyFill="1" applyBorder="1" applyAlignment="1" applyProtection="1">
      <alignment horizontal="center"/>
    </xf>
    <xf numFmtId="8" fontId="1" fillId="0" borderId="4" xfId="1" applyNumberFormat="1" applyFont="1" applyFill="1" applyBorder="1" applyAlignment="1" applyProtection="1">
      <alignment horizontal="right"/>
    </xf>
    <xf numFmtId="8" fontId="1" fillId="0" borderId="0" xfId="1" quotePrefix="1" applyNumberFormat="1" applyFont="1" applyFill="1" applyBorder="1" applyAlignment="1" applyProtection="1">
      <alignment horizontal="right"/>
    </xf>
    <xf numFmtId="164" fontId="1" fillId="0" borderId="0" xfId="1" applyNumberFormat="1" applyFont="1" applyFill="1" applyBorder="1" applyAlignment="1" applyProtection="1">
      <alignment horizontal="right"/>
    </xf>
    <xf numFmtId="164" fontId="1" fillId="0" borderId="0" xfId="1" quotePrefix="1" applyNumberFormat="1" applyFont="1" applyFill="1" applyBorder="1" applyAlignment="1" applyProtection="1">
      <alignment horizontal="center"/>
    </xf>
    <xf numFmtId="1" fontId="1" fillId="0" borderId="15" xfId="1" applyNumberFormat="1" applyFont="1" applyFill="1" applyBorder="1" applyAlignment="1" applyProtection="1">
      <alignment horizontal="center"/>
    </xf>
    <xf numFmtId="8" fontId="1" fillId="0" borderId="0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Border="1" applyAlignment="1" applyProtection="1">
      <alignment horizontal="right"/>
    </xf>
    <xf numFmtId="2" fontId="1" fillId="0" borderId="16" xfId="1" applyNumberFormat="1" applyFont="1" applyFill="1" applyBorder="1" applyAlignment="1" applyProtection="1">
      <alignment horizontal="center"/>
    </xf>
    <xf numFmtId="2" fontId="1" fillId="0" borderId="15" xfId="1" applyNumberFormat="1" applyFont="1" applyFill="1" applyBorder="1" applyAlignment="1" applyProtection="1">
      <alignment horizontal="center"/>
    </xf>
    <xf numFmtId="40" fontId="1" fillId="0" borderId="17" xfId="1" applyNumberFormat="1" applyFont="1" applyFill="1" applyBorder="1" applyAlignment="1" applyProtection="1">
      <alignment horizontal="right"/>
    </xf>
    <xf numFmtId="40" fontId="1" fillId="0" borderId="5" xfId="1" applyNumberFormat="1" applyFont="1" applyFill="1" applyBorder="1" applyAlignment="1" applyProtection="1">
      <alignment horizontal="right"/>
    </xf>
    <xf numFmtId="40" fontId="1" fillId="0" borderId="5" xfId="1" applyNumberFormat="1" applyFont="1" applyFill="1" applyBorder="1" applyAlignment="1" applyProtection="1">
      <alignment horizontal="center"/>
    </xf>
    <xf numFmtId="2" fontId="1" fillId="0" borderId="5" xfId="1" applyNumberFormat="1" applyFont="1" applyFill="1" applyBorder="1" applyAlignment="1" applyProtection="1">
      <alignment horizontal="right"/>
    </xf>
    <xf numFmtId="2" fontId="1" fillId="0" borderId="18" xfId="1" applyNumberFormat="1" applyFont="1" applyFill="1" applyBorder="1" applyAlignment="1" applyProtection="1">
      <alignment horizontal="center"/>
    </xf>
    <xf numFmtId="2" fontId="1" fillId="0" borderId="19" xfId="1" applyNumberFormat="1" applyFont="1" applyFill="1" applyBorder="1" applyAlignment="1" applyProtection="1">
      <alignment horizontal="center"/>
    </xf>
    <xf numFmtId="164" fontId="1" fillId="0" borderId="20" xfId="1" applyNumberFormat="1" applyFont="1" applyFill="1" applyBorder="1" applyAlignment="1" applyProtection="1">
      <alignment horizontal="right"/>
    </xf>
    <xf numFmtId="164" fontId="1" fillId="0" borderId="21" xfId="1" applyNumberFormat="1" applyFont="1" applyFill="1" applyBorder="1" applyAlignment="1" applyProtection="1">
      <alignment horizontal="right"/>
    </xf>
    <xf numFmtId="164" fontId="1" fillId="0" borderId="21" xfId="1" quotePrefix="1" applyNumberFormat="1" applyFont="1" applyFill="1" applyBorder="1" applyAlignment="1" applyProtection="1">
      <alignment horizontal="right"/>
    </xf>
    <xf numFmtId="2" fontId="1" fillId="0" borderId="22" xfId="1" applyNumberFormat="1" applyFont="1" applyFill="1" applyBorder="1" applyAlignment="1" applyProtection="1">
      <alignment horizontal="center"/>
    </xf>
    <xf numFmtId="2" fontId="1" fillId="0" borderId="23" xfId="1" applyNumberFormat="1" applyFont="1" applyFill="1" applyBorder="1" applyAlignment="1" applyProtection="1">
      <alignment horizontal="center"/>
    </xf>
    <xf numFmtId="2" fontId="1" fillId="0" borderId="4" xfId="1" applyNumberFormat="1" applyFont="1" applyFill="1" applyBorder="1" applyAlignment="1" applyProtection="1"/>
    <xf numFmtId="2" fontId="1" fillId="0" borderId="0" xfId="1" applyNumberFormat="1" applyFont="1" applyFill="1" applyBorder="1" applyAlignment="1" applyProtection="1"/>
    <xf numFmtId="164" fontId="1" fillId="0" borderId="0" xfId="1" applyNumberFormat="1" applyFont="1" applyFill="1" applyBorder="1" applyAlignment="1" applyProtection="1">
      <alignment horizontal="center"/>
    </xf>
    <xf numFmtId="2" fontId="1" fillId="0" borderId="24" xfId="1" applyNumberFormat="1" applyFont="1" applyFill="1" applyBorder="1" applyAlignment="1" applyProtection="1">
      <alignment horizontal="center"/>
    </xf>
    <xf numFmtId="2" fontId="1" fillId="0" borderId="6" xfId="1" applyNumberFormat="1" applyFont="1" applyFill="1" applyBorder="1" applyAlignment="1" applyProtection="1">
      <alignment horizontal="center"/>
    </xf>
    <xf numFmtId="2" fontId="1" fillId="0" borderId="1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center"/>
    </xf>
    <xf numFmtId="2" fontId="1" fillId="0" borderId="0" xfId="1" applyFont="1" applyFill="1" applyBorder="1" applyAlignment="1" applyProtection="1"/>
    <xf numFmtId="2" fontId="7" fillId="0" borderId="0" xfId="1" applyNumberFormat="1" applyFont="1" applyFill="1" applyBorder="1" applyAlignment="1" applyProtection="1">
      <alignment horizontal="left"/>
    </xf>
    <xf numFmtId="2" fontId="7" fillId="0" borderId="25" xfId="1" applyNumberFormat="1" applyFont="1" applyFill="1" applyBorder="1" applyAlignment="1" applyProtection="1">
      <alignment horizontal="left"/>
    </xf>
    <xf numFmtId="2" fontId="1" fillId="0" borderId="26" xfId="1" applyNumberFormat="1" applyFont="1" applyFill="1" applyBorder="1" applyAlignment="1" applyProtection="1"/>
    <xf numFmtId="2" fontId="1" fillId="0" borderId="27" xfId="1" applyNumberFormat="1" applyFont="1" applyFill="1" applyBorder="1" applyAlignment="1" applyProtection="1"/>
    <xf numFmtId="164" fontId="1" fillId="0" borderId="27" xfId="1" applyNumberFormat="1" applyFont="1" applyFill="1" applyBorder="1" applyAlignment="1" applyProtection="1">
      <alignment horizontal="center"/>
    </xf>
    <xf numFmtId="2" fontId="7" fillId="0" borderId="27" xfId="1" applyNumberFormat="1" applyFont="1" applyFill="1" applyBorder="1" applyAlignment="1" applyProtection="1"/>
    <xf numFmtId="2" fontId="1" fillId="0" borderId="28" xfId="1" applyFill="1" applyBorder="1" applyProtection="1"/>
    <xf numFmtId="164" fontId="1" fillId="0" borderId="0" xfId="1" applyNumberFormat="1" applyFont="1" applyFill="1" applyAlignment="1" applyProtection="1">
      <alignment horizontal="right"/>
      <protection locked="0"/>
    </xf>
    <xf numFmtId="2" fontId="1" fillId="0" borderId="1" xfId="1" applyFont="1" applyFill="1" applyBorder="1" applyAlignment="1" applyProtection="1">
      <alignment horizontal="center"/>
      <protection locked="0"/>
    </xf>
    <xf numFmtId="2" fontId="1" fillId="0" borderId="2" xfId="1" applyFont="1" applyFill="1" applyBorder="1" applyAlignment="1" applyProtection="1">
      <alignment horizontal="left"/>
      <protection locked="0"/>
    </xf>
    <xf numFmtId="164" fontId="1" fillId="0" borderId="2" xfId="1" applyNumberFormat="1" applyFont="1" applyFill="1" applyBorder="1" applyAlignment="1" applyProtection="1">
      <alignment horizontal="right"/>
      <protection locked="0"/>
    </xf>
    <xf numFmtId="2" fontId="1" fillId="0" borderId="2" xfId="1" applyFont="1" applyFill="1" applyBorder="1" applyAlignment="1" applyProtection="1">
      <alignment horizontal="center"/>
      <protection locked="0"/>
    </xf>
    <xf numFmtId="2" fontId="1" fillId="0" borderId="3" xfId="1" applyFill="1" applyBorder="1" applyProtection="1">
      <protection locked="0"/>
    </xf>
    <xf numFmtId="164" fontId="1" fillId="0" borderId="4" xfId="1" applyNumberFormat="1" applyFont="1" applyFill="1" applyBorder="1" applyAlignment="1" applyProtection="1">
      <alignment horizontal="right"/>
    </xf>
    <xf numFmtId="2" fontId="1" fillId="0" borderId="6" xfId="1" applyNumberFormat="1" applyFont="1" applyFill="1" applyBorder="1" applyAlignment="1" applyProtection="1">
      <protection locked="0"/>
    </xf>
    <xf numFmtId="164" fontId="1" fillId="0" borderId="4" xfId="1" applyNumberFormat="1" applyFont="1" applyFill="1" applyBorder="1" applyAlignment="1" applyProtection="1">
      <alignment horizontal="right"/>
      <protection locked="0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2" fontId="1" fillId="0" borderId="0" xfId="1" applyNumberFormat="1" applyFont="1" applyFill="1" applyBorder="1" applyAlignment="1" applyProtection="1">
      <alignment horizontal="right"/>
      <protection locked="0"/>
    </xf>
    <xf numFmtId="2" fontId="6" fillId="0" borderId="0" xfId="1" quotePrefix="1" applyFont="1" applyFill="1" applyBorder="1" applyAlignment="1" applyProtection="1">
      <alignment horizontal="right"/>
    </xf>
    <xf numFmtId="1" fontId="5" fillId="0" borderId="0" xfId="1" applyNumberFormat="1" applyFont="1" applyFill="1" applyBorder="1" applyAlignment="1" applyProtection="1">
      <alignment horizontal="right"/>
      <protection locked="0"/>
    </xf>
    <xf numFmtId="9" fontId="5" fillId="0" borderId="6" xfId="1" applyNumberFormat="1" applyFont="1" applyFill="1" applyBorder="1" applyAlignment="1" applyProtection="1">
      <alignment horizontal="center"/>
      <protection locked="0"/>
    </xf>
    <xf numFmtId="164" fontId="5" fillId="0" borderId="4" xfId="1" applyNumberFormat="1" applyFont="1" applyFill="1" applyBorder="1" applyAlignment="1" applyProtection="1">
      <alignment horizontal="right"/>
      <protection locked="0"/>
    </xf>
    <xf numFmtId="164" fontId="5" fillId="0" borderId="0" xfId="1" quotePrefix="1" applyNumberFormat="1" applyFont="1" applyFill="1" applyBorder="1" applyAlignment="1" applyProtection="1">
      <alignment horizontal="right"/>
      <protection locked="0"/>
    </xf>
    <xf numFmtId="4" fontId="5" fillId="0" borderId="0" xfId="1" quotePrefix="1" applyNumberFormat="1" applyFont="1" applyFill="1" applyBorder="1" applyAlignment="1" applyProtection="1">
      <alignment horizontal="right"/>
      <protection locked="0"/>
    </xf>
    <xf numFmtId="2" fontId="9" fillId="0" borderId="0" xfId="1" applyFont="1" applyFill="1" applyBorder="1" applyAlignment="1" applyProtection="1">
      <protection locked="0"/>
    </xf>
    <xf numFmtId="1" fontId="5" fillId="0" borderId="6" xfId="1" applyNumberFormat="1" applyFont="1" applyFill="1" applyBorder="1" applyAlignment="1" applyProtection="1">
      <alignment horizontal="center"/>
      <protection locked="0"/>
    </xf>
    <xf numFmtId="2" fontId="6" fillId="0" borderId="6" xfId="1" applyNumberFormat="1" applyFont="1" applyFill="1" applyBorder="1" applyAlignment="1" applyProtection="1">
      <alignment horizontal="left"/>
      <protection locked="0"/>
    </xf>
    <xf numFmtId="2" fontId="5" fillId="0" borderId="6" xfId="1" applyNumberFormat="1" applyFont="1" applyFill="1" applyBorder="1" applyAlignment="1" applyProtection="1">
      <alignment horizontal="center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1" fontId="1" fillId="0" borderId="0" xfId="1" applyNumberFormat="1" applyFont="1" applyFill="1" applyAlignment="1" applyProtection="1">
      <protection locked="0"/>
    </xf>
    <xf numFmtId="2" fontId="1" fillId="0" borderId="0" xfId="1" applyFont="1" applyFill="1" applyBorder="1" applyAlignment="1" applyProtection="1">
      <alignment horizontal="right"/>
      <protection locked="0"/>
    </xf>
    <xf numFmtId="2" fontId="1" fillId="0" borderId="6" xfId="1" applyNumberFormat="1" applyFont="1" applyFill="1" applyBorder="1" applyAlignment="1" applyProtection="1">
      <alignment horizontal="left"/>
      <protection locked="0"/>
    </xf>
    <xf numFmtId="2" fontId="2" fillId="0" borderId="8" xfId="1" applyFont="1" applyFill="1" applyBorder="1" applyAlignment="1" applyProtection="1">
      <alignment horizontal="right"/>
      <protection locked="0"/>
    </xf>
    <xf numFmtId="2" fontId="1" fillId="0" borderId="9" xfId="1" applyNumberFormat="1" applyFont="1" applyFill="1" applyBorder="1" applyAlignment="1" applyProtection="1">
      <protection locked="0"/>
    </xf>
    <xf numFmtId="2" fontId="1" fillId="0" borderId="4" xfId="1" applyFont="1" applyFill="1" applyBorder="1" applyAlignment="1" applyProtection="1">
      <alignment horizontal="right"/>
      <protection locked="0"/>
    </xf>
    <xf numFmtId="2" fontId="2" fillId="0" borderId="0" xfId="1" applyFont="1" applyFill="1" applyBorder="1" applyAlignment="1" applyProtection="1">
      <alignment horizontal="right"/>
      <protection locked="0"/>
    </xf>
    <xf numFmtId="2" fontId="10" fillId="0" borderId="6" xfId="1" applyFont="1" applyFill="1" applyBorder="1" applyAlignment="1" applyProtection="1">
      <protection locked="0"/>
    </xf>
    <xf numFmtId="2" fontId="1" fillId="0" borderId="1" xfId="1" applyNumberFormat="1" applyFont="1" applyFill="1" applyBorder="1" applyAlignment="1" applyProtection="1">
      <alignment horizontal="left"/>
      <protection locked="0"/>
    </xf>
    <xf numFmtId="2" fontId="1" fillId="0" borderId="2" xfId="1" applyNumberFormat="1" applyFont="1" applyFill="1" applyBorder="1" applyAlignment="1" applyProtection="1">
      <alignment horizontal="left"/>
      <protection locked="0"/>
    </xf>
    <xf numFmtId="2" fontId="7" fillId="0" borderId="2" xfId="1" applyNumberFormat="1" applyFont="1" applyFill="1" applyBorder="1" applyAlignment="1" applyProtection="1">
      <alignment horizontal="left"/>
      <protection locked="0"/>
    </xf>
    <xf numFmtId="2" fontId="1" fillId="0" borderId="3" xfId="1" applyNumberFormat="1" applyFont="1" applyFill="1" applyBorder="1" applyAlignment="1" applyProtection="1">
      <protection locked="0"/>
    </xf>
    <xf numFmtId="2" fontId="11" fillId="2" borderId="10" xfId="1" applyNumberFormat="1" applyFont="1" applyFill="1" applyBorder="1" applyAlignment="1" applyProtection="1">
      <protection locked="0"/>
    </xf>
    <xf numFmtId="2" fontId="11" fillId="2" borderId="11" xfId="1" applyNumberFormat="1" applyFont="1" applyFill="1" applyBorder="1" applyAlignment="1" applyProtection="1">
      <protection locked="0"/>
    </xf>
    <xf numFmtId="164" fontId="11" fillId="2" borderId="11" xfId="1" applyNumberFormat="1" applyFont="1" applyFill="1" applyBorder="1" applyAlignment="1" applyProtection="1">
      <alignment horizontal="center"/>
      <protection locked="0"/>
    </xf>
    <xf numFmtId="2" fontId="12" fillId="2" borderId="12" xfId="1" applyNumberFormat="1" applyFont="1" applyFill="1" applyBorder="1" applyAlignment="1" applyProtection="1"/>
    <xf numFmtId="2" fontId="10" fillId="0" borderId="0" xfId="1" applyNumberFormat="1" applyFont="1" applyFill="1" applyAlignment="1" applyProtection="1">
      <protection locked="0"/>
    </xf>
    <xf numFmtId="2" fontId="7" fillId="0" borderId="29" xfId="1" applyNumberFormat="1" applyFont="1" applyFill="1" applyBorder="1" applyAlignment="1" applyProtection="1">
      <alignment horizontal="right"/>
    </xf>
    <xf numFmtId="164" fontId="7" fillId="0" borderId="29" xfId="1" applyNumberFormat="1" applyFont="1" applyFill="1" applyBorder="1" applyAlignment="1" applyProtection="1">
      <alignment horizontal="right"/>
    </xf>
    <xf numFmtId="164" fontId="7" fillId="0" borderId="29" xfId="1" applyNumberFormat="1" applyFont="1" applyFill="1" applyBorder="1" applyAlignment="1" applyProtection="1">
      <alignment horizontal="right"/>
      <protection locked="0"/>
    </xf>
    <xf numFmtId="2" fontId="7" fillId="0" borderId="29" xfId="1" applyFont="1" applyFill="1" applyBorder="1" applyAlignment="1" applyProtection="1">
      <alignment horizontal="right"/>
      <protection locked="0"/>
    </xf>
    <xf numFmtId="2" fontId="7" fillId="0" borderId="29" xfId="1" applyNumberFormat="1" applyFont="1" applyFill="1" applyBorder="1" applyAlignment="1" applyProtection="1">
      <protection locked="0"/>
    </xf>
    <xf numFmtId="2" fontId="1" fillId="0" borderId="0" xfId="1" applyFont="1" applyFill="1" applyAlignment="1" applyProtection="1">
      <alignment horizontal="center"/>
    </xf>
    <xf numFmtId="164" fontId="1" fillId="0" borderId="0" xfId="1" applyNumberFormat="1" applyFont="1" applyFill="1" applyAlignment="1" applyProtection="1">
      <alignment horizontal="right"/>
    </xf>
    <xf numFmtId="2" fontId="1" fillId="0" borderId="0" xfId="1" applyFont="1" applyFill="1" applyAlignment="1" applyProtection="1">
      <alignment horizontal="right"/>
      <protection locked="0"/>
    </xf>
    <xf numFmtId="2" fontId="7" fillId="0" borderId="30" xfId="1" applyNumberFormat="1" applyFont="1" applyFill="1" applyBorder="1" applyAlignment="1" applyProtection="1">
      <alignment horizontal="right"/>
    </xf>
    <xf numFmtId="164" fontId="7" fillId="0" borderId="31" xfId="1" applyNumberFormat="1" applyFont="1" applyFill="1" applyBorder="1" applyAlignment="1" applyProtection="1">
      <alignment horizontal="right"/>
    </xf>
    <xf numFmtId="164" fontId="7" fillId="0" borderId="0" xfId="1" applyNumberFormat="1" applyFont="1" applyFill="1" applyBorder="1" applyAlignment="1" applyProtection="1">
      <alignment horizontal="left"/>
      <protection locked="0"/>
    </xf>
    <xf numFmtId="164" fontId="7" fillId="0" borderId="0" xfId="1" applyNumberFormat="1" applyFont="1" applyFill="1" applyBorder="1" applyAlignment="1" applyProtection="1">
      <alignment horizontal="right"/>
    </xf>
    <xf numFmtId="2" fontId="7" fillId="0" borderId="0" xfId="1" applyNumberFormat="1" applyFont="1" applyFill="1" applyBorder="1" applyAlignment="1" applyProtection="1">
      <protection locked="0"/>
    </xf>
    <xf numFmtId="2" fontId="1" fillId="0" borderId="0" xfId="1" applyFont="1" applyFill="1" applyAlignment="1" applyProtection="1">
      <alignment horizontal="right"/>
    </xf>
    <xf numFmtId="164" fontId="7" fillId="0" borderId="0" xfId="1" applyNumberFormat="1" applyFont="1" applyFill="1" applyAlignment="1" applyProtection="1">
      <alignment horizontal="right"/>
    </xf>
    <xf numFmtId="2" fontId="7" fillId="0" borderId="0" xfId="1" applyNumberFormat="1" applyFont="1" applyFill="1" applyAlignment="1" applyProtection="1">
      <protection locked="0"/>
    </xf>
    <xf numFmtId="2" fontId="7" fillId="0" borderId="31" xfId="1" applyFont="1" applyFill="1" applyBorder="1" applyAlignment="1" applyProtection="1">
      <alignment horizontal="center"/>
    </xf>
    <xf numFmtId="2" fontId="7" fillId="0" borderId="31" xfId="1" applyFont="1" applyFill="1" applyBorder="1" applyAlignment="1" applyProtection="1">
      <alignment horizontal="right"/>
    </xf>
    <xf numFmtId="165" fontId="5" fillId="0" borderId="0" xfId="1" applyNumberFormat="1" applyFont="1" applyFill="1" applyAlignment="1" applyProtection="1">
      <alignment horizontal="right"/>
      <protection locked="0"/>
    </xf>
    <xf numFmtId="164" fontId="6" fillId="0" borderId="0" xfId="1" applyNumberFormat="1" applyFont="1" applyFill="1" applyAlignment="1" applyProtection="1">
      <alignment horizontal="right"/>
    </xf>
    <xf numFmtId="2" fontId="6" fillId="0" borderId="0" xfId="1" applyFont="1" applyFill="1" applyAlignment="1" applyProtection="1">
      <alignment horizontal="right"/>
      <protection locked="0"/>
    </xf>
    <xf numFmtId="164" fontId="7" fillId="0" borderId="0" xfId="1" applyNumberFormat="1" applyFont="1" applyFill="1" applyAlignment="1" applyProtection="1">
      <alignment horizontal="left"/>
      <protection locked="0"/>
    </xf>
    <xf numFmtId="1" fontId="1" fillId="0" borderId="0" xfId="1" applyNumberFormat="1" applyFont="1" applyFill="1" applyBorder="1" applyAlignment="1" applyProtection="1"/>
    <xf numFmtId="2" fontId="7" fillId="0" borderId="0" xfId="1" applyNumberFormat="1" applyFont="1" applyFill="1" applyBorder="1" applyAlignment="1" applyProtection="1">
      <alignment horizontal="right"/>
    </xf>
    <xf numFmtId="1" fontId="7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Border="1" applyAlignment="1" applyProtection="1"/>
    <xf numFmtId="2" fontId="7" fillId="0" borderId="0" xfId="1" applyNumberFormat="1" applyFont="1" applyFill="1" applyBorder="1" applyAlignment="1" applyProtection="1">
      <alignment horizontal="fill"/>
    </xf>
    <xf numFmtId="2" fontId="1" fillId="3" borderId="5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2" fontId="13" fillId="0" borderId="0" xfId="1" applyNumberFormat="1" applyFont="1" applyFill="1" applyBorder="1" applyAlignment="1" applyProtection="1">
      <protection locked="0"/>
    </xf>
    <xf numFmtId="164" fontId="7" fillId="0" borderId="8" xfId="1" applyNumberFormat="1" applyFont="1" applyFill="1" applyBorder="1" applyAlignment="1" applyProtection="1">
      <alignment horizontal="right"/>
    </xf>
    <xf numFmtId="164" fontId="7" fillId="0" borderId="8" xfId="1" applyNumberFormat="1" applyFont="1" applyFill="1" applyBorder="1" applyAlignment="1" applyProtection="1">
      <alignment horizontal="left"/>
      <protection locked="0"/>
    </xf>
    <xf numFmtId="2" fontId="7" fillId="0" borderId="8" xfId="1" applyNumberFormat="1" applyFont="1" applyFill="1" applyBorder="1" applyAlignment="1" applyProtection="1">
      <protection locked="0"/>
    </xf>
    <xf numFmtId="2" fontId="7" fillId="0" borderId="31" xfId="1" applyFont="1" applyFill="1" applyBorder="1" applyAlignment="1" applyProtection="1">
      <alignment horizontal="right" vertical="justify"/>
    </xf>
    <xf numFmtId="2" fontId="6" fillId="0" borderId="0" xfId="1" applyFont="1" applyFill="1" applyAlignment="1" applyProtection="1">
      <alignment horizontal="right"/>
    </xf>
    <xf numFmtId="164" fontId="5" fillId="0" borderId="0" xfId="1" applyNumberFormat="1" applyFont="1" applyFill="1" applyAlignment="1" applyProtection="1">
      <alignment horizontal="right"/>
    </xf>
    <xf numFmtId="1" fontId="5" fillId="0" borderId="0" xfId="1" applyNumberFormat="1" applyFont="1" applyFill="1" applyAlignment="1" applyProtection="1">
      <protection locked="0"/>
    </xf>
    <xf numFmtId="2" fontId="5" fillId="0" borderId="0" xfId="1" applyFont="1" applyFill="1" applyAlignment="1" applyProtection="1">
      <alignment horizontal="right"/>
      <protection locked="0"/>
    </xf>
    <xf numFmtId="164" fontId="5" fillId="0" borderId="0" xfId="1" quotePrefix="1" applyNumberFormat="1" applyFont="1" applyFill="1" applyAlignment="1" applyProtection="1">
      <alignment horizontal="right"/>
      <protection locked="0"/>
    </xf>
    <xf numFmtId="164" fontId="6" fillId="0" borderId="0" xfId="1" quotePrefix="1" applyNumberFormat="1" applyFont="1" applyFill="1" applyAlignment="1" applyProtection="1">
      <alignment horizontal="right"/>
    </xf>
    <xf numFmtId="1" fontId="5" fillId="0" borderId="8" xfId="1" applyNumberFormat="1" applyFont="1" applyFill="1" applyBorder="1" applyAlignment="1" applyProtection="1">
      <protection locked="0"/>
    </xf>
    <xf numFmtId="49" fontId="14" fillId="0" borderId="0" xfId="1" applyNumberFormat="1" applyFont="1" applyFill="1" applyAlignment="1" applyProtection="1">
      <alignment horizontal="left"/>
      <protection locked="0"/>
    </xf>
    <xf numFmtId="164" fontId="1" fillId="0" borderId="0" xfId="1" quotePrefix="1" applyNumberFormat="1" applyFont="1" applyFill="1" applyAlignment="1" applyProtection="1">
      <alignment horizontal="left"/>
      <protection locked="0"/>
    </xf>
    <xf numFmtId="164" fontId="5" fillId="0" borderId="0" xfId="1" quotePrefix="1" applyNumberFormat="1" applyFont="1" applyFill="1" applyAlignment="1" applyProtection="1">
      <alignment horizontal="left"/>
      <protection locked="0"/>
    </xf>
    <xf numFmtId="2" fontId="1" fillId="0" borderId="8" xfId="1" applyFont="1" applyFill="1" applyBorder="1" applyAlignment="1" applyProtection="1">
      <alignment horizontal="center"/>
    </xf>
    <xf numFmtId="2" fontId="1" fillId="0" borderId="8" xfId="1" applyFont="1" applyFill="1" applyBorder="1" applyAlignment="1" applyProtection="1">
      <alignment horizontal="right"/>
    </xf>
    <xf numFmtId="2" fontId="1" fillId="0" borderId="32" xfId="1" applyFont="1" applyFill="1" applyBorder="1" applyAlignment="1" applyProtection="1">
      <alignment horizontal="center"/>
    </xf>
    <xf numFmtId="2" fontId="1" fillId="0" borderId="32" xfId="1" applyFont="1" applyFill="1" applyBorder="1" applyAlignment="1" applyProtection="1">
      <alignment horizontal="right"/>
    </xf>
    <xf numFmtId="164" fontId="1" fillId="0" borderId="32" xfId="1" applyNumberFormat="1" applyFont="1" applyFill="1" applyBorder="1" applyAlignment="1" applyProtection="1">
      <alignment horizontal="right"/>
      <protection locked="0"/>
    </xf>
    <xf numFmtId="2" fontId="1" fillId="0" borderId="32" xfId="1" applyFont="1" applyFill="1" applyBorder="1" applyAlignment="1" applyProtection="1">
      <alignment horizontal="right"/>
      <protection locked="0"/>
    </xf>
    <xf numFmtId="2" fontId="1" fillId="0" borderId="32" xfId="1" applyNumberFormat="1" applyFont="1" applyFill="1" applyBorder="1" applyAlignment="1" applyProtection="1">
      <protection locked="0"/>
    </xf>
    <xf numFmtId="1" fontId="15" fillId="0" borderId="0" xfId="1" applyNumberFormat="1" applyFont="1" applyFill="1" applyAlignment="1" applyProtection="1">
      <alignment horizontal="right"/>
      <protection locked="0"/>
    </xf>
    <xf numFmtId="2" fontId="1" fillId="0" borderId="0" xfId="1" applyNumberFormat="1" applyFont="1" applyFill="1" applyAlignment="1" applyProtection="1">
      <alignment horizontal="right"/>
      <protection locked="0"/>
    </xf>
    <xf numFmtId="1" fontId="6" fillId="0" borderId="0" xfId="1" applyNumberFormat="1" applyFont="1" applyFill="1" applyAlignment="1" applyProtection="1"/>
    <xf numFmtId="2" fontId="16" fillId="0" borderId="0" xfId="1" applyNumberFormat="1" applyFont="1" applyFill="1" applyAlignment="1" applyProtection="1">
      <alignment horizontal="right"/>
      <protection locked="0"/>
    </xf>
    <xf numFmtId="2" fontId="1" fillId="0" borderId="0" xfId="1" quotePrefix="1" applyNumberFormat="1" applyFont="1" applyFill="1" applyAlignment="1" applyProtection="1">
      <protection locked="0"/>
    </xf>
    <xf numFmtId="2" fontId="1" fillId="3" borderId="0" xfId="1" applyNumberFormat="1" applyFont="1" applyFill="1" applyAlignment="1" applyProtection="1">
      <protection locked="0"/>
    </xf>
    <xf numFmtId="164" fontId="17" fillId="0" borderId="0" xfId="1" applyNumberFormat="1" applyFont="1" applyFill="1" applyAlignment="1" applyProtection="1">
      <alignment horizontal="center"/>
      <protection locked="0"/>
    </xf>
    <xf numFmtId="2" fontId="6" fillId="2" borderId="0" xfId="1" applyNumberFormat="1" applyFont="1" applyFill="1" applyBorder="1" applyAlignment="1" applyProtection="1">
      <alignment horizontal="right"/>
      <protection locked="0"/>
    </xf>
    <xf numFmtId="2" fontId="11" fillId="2" borderId="0" xfId="1" applyNumberFormat="1" applyFont="1" applyFill="1" applyBorder="1" applyAlignment="1" applyProtection="1">
      <protection locked="0"/>
    </xf>
    <xf numFmtId="164" fontId="11" fillId="2" borderId="0" xfId="1" applyNumberFormat="1" applyFont="1" applyFill="1" applyBorder="1" applyAlignment="1" applyProtection="1">
      <alignment horizontal="center"/>
      <protection locked="0"/>
    </xf>
    <xf numFmtId="0" fontId="12" fillId="2" borderId="0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25401</xdr:colOff>
      <xdr:row>0</xdr:row>
      <xdr:rowOff>31751</xdr:rowOff>
    </xdr:from>
    <xdr:ext cx="729672" cy="353530"/>
    <xdr:pic>
      <xdr:nvPicPr>
        <xdr:cNvPr id="2" name="Picture 17">
          <a:extLst>
            <a:ext uri="{FF2B5EF4-FFF2-40B4-BE49-F238E27FC236}">
              <a16:creationId xmlns:a16="http://schemas.microsoft.com/office/drawing/2014/main" id="{034B29B4-593F-4995-9936-19985496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31751"/>
          <a:ext cx="729672" cy="353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32"/>
  <sheetViews>
    <sheetView showGridLines="0" tabSelected="1" zoomScale="110" zoomScaleNormal="110" zoomScaleSheetLayoutView="75" workbookViewId="0">
      <selection activeCell="A3" sqref="A3:H3"/>
    </sheetView>
  </sheetViews>
  <sheetFormatPr defaultColWidth="11.44140625" defaultRowHeight="15" x14ac:dyDescent="0.25"/>
  <cols>
    <col min="1" max="1" width="9.21875" style="1" customWidth="1"/>
    <col min="2" max="2" width="30.77734375" style="1" customWidth="1"/>
    <col min="3" max="3" width="5.21875" style="1" customWidth="1"/>
    <col min="4" max="4" width="11.5546875" style="1" customWidth="1"/>
    <col min="5" max="5" width="11.6640625" style="1" customWidth="1"/>
    <col min="6" max="6" width="14.77734375" style="2" customWidth="1"/>
    <col min="7" max="7" width="15.33203125" style="1" customWidth="1"/>
    <col min="8" max="8" width="14.77734375" style="1" customWidth="1"/>
    <col min="9" max="12" width="11.44140625" style="1" customWidth="1"/>
    <col min="13" max="13" width="9.109375" style="1" customWidth="1"/>
    <col min="14" max="14" width="11.44140625" style="1" customWidth="1"/>
    <col min="15" max="15" width="12.6640625" style="1" customWidth="1"/>
    <col min="16" max="16384" width="11.44140625" style="1"/>
  </cols>
  <sheetData>
    <row r="1" spans="1:24" ht="33" customHeight="1" x14ac:dyDescent="0.25"/>
    <row r="2" spans="1:24" ht="19.5" customHeight="1" x14ac:dyDescent="0.35">
      <c r="A2" s="202"/>
      <c r="B2" s="200"/>
      <c r="C2" s="200"/>
      <c r="D2" s="200"/>
      <c r="E2" s="200"/>
      <c r="F2" s="201"/>
      <c r="G2" s="200"/>
      <c r="H2" s="199" t="s">
        <v>169</v>
      </c>
      <c r="S2" s="8" t="s">
        <v>54</v>
      </c>
    </row>
    <row r="3" spans="1:24" ht="27" customHeight="1" x14ac:dyDescent="0.4">
      <c r="A3" s="198" t="s">
        <v>168</v>
      </c>
      <c r="B3" s="197"/>
      <c r="C3" s="197"/>
      <c r="D3" s="197"/>
      <c r="E3" s="197"/>
      <c r="F3" s="197"/>
      <c r="G3" s="197"/>
      <c r="H3" s="197"/>
      <c r="S3" s="8"/>
    </row>
    <row r="4" spans="1:24" ht="19.5" customHeight="1" x14ac:dyDescent="0.3">
      <c r="D4" s="3" t="s">
        <v>167</v>
      </c>
      <c r="E4" s="196"/>
      <c r="F4" s="1"/>
      <c r="H4" s="195" t="s">
        <v>166</v>
      </c>
      <c r="K4" s="8"/>
      <c r="S4" s="8" t="s">
        <v>54</v>
      </c>
    </row>
    <row r="5" spans="1:24" ht="17.25" customHeight="1" thickBot="1" x14ac:dyDescent="0.35">
      <c r="B5" s="193"/>
      <c r="C5" s="194">
        <f>E10</f>
        <v>40</v>
      </c>
      <c r="D5" s="1" t="s">
        <v>165</v>
      </c>
      <c r="G5" s="193"/>
      <c r="H5" s="192">
        <v>1</v>
      </c>
    </row>
    <row r="6" spans="1:24" ht="15.75" customHeight="1" thickTop="1" x14ac:dyDescent="0.25">
      <c r="A6" s="191"/>
      <c r="B6" s="191"/>
      <c r="C6" s="191"/>
      <c r="D6" s="191"/>
      <c r="E6" s="190" t="s">
        <v>70</v>
      </c>
      <c r="F6" s="189" t="s">
        <v>75</v>
      </c>
      <c r="G6" s="188" t="s">
        <v>74</v>
      </c>
      <c r="H6" s="187" t="s">
        <v>164</v>
      </c>
    </row>
    <row r="7" spans="1:24" x14ac:dyDescent="0.25">
      <c r="A7" s="51" t="s">
        <v>54</v>
      </c>
      <c r="B7" s="51"/>
      <c r="C7" s="51"/>
      <c r="D7" s="50" t="s">
        <v>71</v>
      </c>
      <c r="E7" s="48" t="s">
        <v>68</v>
      </c>
      <c r="F7" s="49" t="s">
        <v>69</v>
      </c>
      <c r="G7" s="186" t="s">
        <v>68</v>
      </c>
      <c r="H7" s="185" t="s">
        <v>83</v>
      </c>
      <c r="K7" s="8"/>
      <c r="S7" s="8" t="s">
        <v>54</v>
      </c>
    </row>
    <row r="8" spans="1:24" x14ac:dyDescent="0.25">
      <c r="E8" s="148"/>
      <c r="F8" s="102"/>
      <c r="G8" s="154"/>
      <c r="H8" s="146"/>
    </row>
    <row r="9" spans="1:24" ht="15.6" x14ac:dyDescent="0.3">
      <c r="A9" s="156" t="s">
        <v>163</v>
      </c>
      <c r="E9" s="148"/>
      <c r="F9" s="102"/>
      <c r="G9" s="154"/>
      <c r="H9" s="146"/>
    </row>
    <row r="10" spans="1:24" ht="15.6" x14ac:dyDescent="0.3">
      <c r="B10" s="1" t="s">
        <v>162</v>
      </c>
      <c r="D10" s="124" t="s">
        <v>79</v>
      </c>
      <c r="E10" s="178">
        <v>40</v>
      </c>
      <c r="F10" s="40">
        <v>9</v>
      </c>
      <c r="G10" s="147">
        <f>E10*F10</f>
        <v>360</v>
      </c>
      <c r="H10" s="149" t="str">
        <f>IF($H$5=1," ",IF(E10=0," ",$H$5*G10))</f>
        <v xml:space="preserve"> </v>
      </c>
      <c r="K10" s="8"/>
      <c r="S10" s="8" t="s">
        <v>54</v>
      </c>
    </row>
    <row r="11" spans="1:24" x14ac:dyDescent="0.25">
      <c r="D11" s="124" t="s">
        <v>54</v>
      </c>
      <c r="E11" s="148" t="s">
        <v>54</v>
      </c>
      <c r="F11" s="102" t="s">
        <v>54</v>
      </c>
      <c r="G11" s="147"/>
      <c r="H11" s="146"/>
      <c r="S11" s="8" t="s">
        <v>54</v>
      </c>
      <c r="X11" s="7" t="s">
        <v>54</v>
      </c>
    </row>
    <row r="12" spans="1:24" ht="15.6" x14ac:dyDescent="0.3">
      <c r="B12" s="1" t="s">
        <v>161</v>
      </c>
      <c r="E12" s="148"/>
      <c r="F12" s="102"/>
      <c r="G12" s="155">
        <f>SUM(G10:G11)</f>
        <v>360</v>
      </c>
      <c r="H12" s="149" t="str">
        <f>IF(G12=0," ",IF($H$5=1," ",$H$5*G12))</f>
        <v xml:space="preserve"> </v>
      </c>
      <c r="K12" s="8"/>
      <c r="S12" s="8" t="s">
        <v>54</v>
      </c>
      <c r="X12" s="7" t="s">
        <v>54</v>
      </c>
    </row>
    <row r="13" spans="1:24" x14ac:dyDescent="0.25">
      <c r="D13" s="124" t="s">
        <v>54</v>
      </c>
      <c r="E13" s="148" t="s">
        <v>54</v>
      </c>
      <c r="F13" s="102" t="s">
        <v>54</v>
      </c>
      <c r="G13" s="154" t="s">
        <v>54</v>
      </c>
      <c r="H13" s="146"/>
      <c r="K13" s="8"/>
      <c r="S13" s="8" t="s">
        <v>54</v>
      </c>
      <c r="X13" s="7" t="s">
        <v>54</v>
      </c>
    </row>
    <row r="14" spans="1:24" ht="15.6" x14ac:dyDescent="0.3">
      <c r="A14" s="156" t="s">
        <v>160</v>
      </c>
      <c r="D14" s="124" t="s">
        <v>54</v>
      </c>
      <c r="E14" s="148" t="s">
        <v>54</v>
      </c>
      <c r="F14" s="102" t="s">
        <v>54</v>
      </c>
      <c r="G14" s="154" t="s">
        <v>54</v>
      </c>
      <c r="H14" s="146"/>
      <c r="K14" s="8"/>
      <c r="S14" s="8" t="s">
        <v>54</v>
      </c>
      <c r="X14" s="7" t="s">
        <v>54</v>
      </c>
    </row>
    <row r="15" spans="1:24" ht="15.6" x14ac:dyDescent="0.3">
      <c r="B15" s="183" t="s">
        <v>159</v>
      </c>
      <c r="D15" s="184" t="s">
        <v>158</v>
      </c>
      <c r="E15" s="178">
        <v>0.75</v>
      </c>
      <c r="F15" s="179">
        <v>18.25</v>
      </c>
      <c r="G15" s="147">
        <f>ROUND((E15*F15),2)</f>
        <v>13.69</v>
      </c>
      <c r="H15" s="149" t="str">
        <f>IF($H$5=1," ",IF(E15=0," ",$H$5*G15))</f>
        <v xml:space="preserve"> </v>
      </c>
      <c r="S15" s="8" t="s">
        <v>54</v>
      </c>
    </row>
    <row r="16" spans="1:24" ht="15.6" x14ac:dyDescent="0.3">
      <c r="B16" s="183" t="s">
        <v>59</v>
      </c>
      <c r="D16" s="183" t="s">
        <v>59</v>
      </c>
      <c r="E16" s="178"/>
      <c r="F16" s="179" t="s">
        <v>59</v>
      </c>
      <c r="G16" s="147" t="str">
        <f>IF(J16=0," ",ROUND((E16*F16),2))</f>
        <v xml:space="preserve"> </v>
      </c>
      <c r="H16" s="149" t="str">
        <f>IF($H$5=1," ",IF(E16=0," ",$H$5*G16))</f>
        <v xml:space="preserve"> </v>
      </c>
      <c r="S16" s="8"/>
    </row>
    <row r="17" spans="2:24" x14ac:dyDescent="0.25">
      <c r="B17" s="1" t="s">
        <v>157</v>
      </c>
      <c r="C17" s="182" t="s">
        <v>156</v>
      </c>
      <c r="D17" s="124"/>
      <c r="E17" s="178" t="s">
        <v>54</v>
      </c>
      <c r="F17" s="40" t="s">
        <v>59</v>
      </c>
      <c r="G17" s="147" t="s">
        <v>54</v>
      </c>
      <c r="H17" s="146"/>
      <c r="S17" s="8" t="s">
        <v>54</v>
      </c>
    </row>
    <row r="18" spans="2:24" ht="15.6" x14ac:dyDescent="0.3">
      <c r="B18" s="1" t="s">
        <v>155</v>
      </c>
      <c r="C18" s="181"/>
      <c r="D18" s="124" t="s">
        <v>152</v>
      </c>
      <c r="E18" s="175">
        <f>ROUND($E$10*1.3*0,0)</f>
        <v>0</v>
      </c>
      <c r="F18" s="40">
        <v>0.38</v>
      </c>
      <c r="G18" s="147">
        <f>IF(C18=0,ROUND((E18*F18),2),ROUND((C18*F18),2))</f>
        <v>0</v>
      </c>
      <c r="H18" s="149" t="str">
        <f>IF($H$5=1," ",IF(E18=0," ",$H$5*G18))</f>
        <v xml:space="preserve"> </v>
      </c>
      <c r="S18" s="8" t="s">
        <v>54</v>
      </c>
    </row>
    <row r="19" spans="2:24" ht="15.6" x14ac:dyDescent="0.3">
      <c r="B19" s="1" t="s">
        <v>154</v>
      </c>
      <c r="C19" s="181"/>
      <c r="D19" s="124" t="s">
        <v>152</v>
      </c>
      <c r="E19" s="175">
        <f>ROUND($E$10*1.3*0.8,0)</f>
        <v>42</v>
      </c>
      <c r="F19" s="40">
        <v>0.32</v>
      </c>
      <c r="G19" s="147">
        <f>IF(C19=0,ROUND((E19*F19),2),ROUND((C19*F19),2))</f>
        <v>13.44</v>
      </c>
      <c r="H19" s="149" t="str">
        <f>IF($H$5=1," ",IF(E19=0," ",$H$5*G19))</f>
        <v xml:space="preserve"> </v>
      </c>
      <c r="S19" s="8" t="s">
        <v>54</v>
      </c>
      <c r="X19" s="7" t="s">
        <v>54</v>
      </c>
    </row>
    <row r="20" spans="2:24" ht="15.6" x14ac:dyDescent="0.3">
      <c r="B20" s="1" t="s">
        <v>153</v>
      </c>
      <c r="C20" s="181"/>
      <c r="D20" s="124" t="s">
        <v>152</v>
      </c>
      <c r="E20" s="175">
        <f>ROUND($E$10*1.3*1.4,0)</f>
        <v>73</v>
      </c>
      <c r="F20" s="40">
        <v>0.32</v>
      </c>
      <c r="G20" s="147">
        <f>IF(C20=0,ROUND((E20*F20),2),ROUND((C20*F20),2))</f>
        <v>23.36</v>
      </c>
      <c r="H20" s="149" t="str">
        <f>IF($H$5=1," ",IF(E20=0," ",$H$5*G20))</f>
        <v xml:space="preserve"> </v>
      </c>
      <c r="S20" s="8" t="s">
        <v>54</v>
      </c>
      <c r="X20" s="7" t="s">
        <v>54</v>
      </c>
    </row>
    <row r="21" spans="2:24" ht="15.6" x14ac:dyDescent="0.3">
      <c r="B21" s="1" t="s">
        <v>151</v>
      </c>
      <c r="D21" s="124" t="s">
        <v>119</v>
      </c>
      <c r="E21" s="178">
        <v>1</v>
      </c>
      <c r="F21" s="40">
        <v>7.25</v>
      </c>
      <c r="G21" s="147">
        <f>ROUND((E21*F21),2)</f>
        <v>7.25</v>
      </c>
      <c r="H21" s="149" t="str">
        <f>IF($H$5=1," ",IF(E21=0," ",$H$5*G21))</f>
        <v xml:space="preserve"> </v>
      </c>
      <c r="S21" s="8"/>
      <c r="X21" s="7"/>
    </row>
    <row r="22" spans="2:24" ht="15.6" x14ac:dyDescent="0.3">
      <c r="B22" s="1" t="s">
        <v>150</v>
      </c>
      <c r="D22" s="124" t="s">
        <v>149</v>
      </c>
      <c r="E22" s="178">
        <v>0.33</v>
      </c>
      <c r="F22" s="40">
        <v>40</v>
      </c>
      <c r="G22" s="147">
        <f>ROUND((E22*F22),2)</f>
        <v>13.2</v>
      </c>
      <c r="H22" s="149" t="str">
        <f>IF($H$5=1," ",IF(E22=0," ",$H$5*G22))</f>
        <v xml:space="preserve"> </v>
      </c>
      <c r="S22" s="8" t="s">
        <v>54</v>
      </c>
    </row>
    <row r="23" spans="2:24" ht="15.6" x14ac:dyDescent="0.3">
      <c r="B23" s="1" t="s">
        <v>148</v>
      </c>
      <c r="D23" s="124" t="s">
        <v>119</v>
      </c>
      <c r="E23" s="175">
        <f>$E$55</f>
        <v>1</v>
      </c>
      <c r="F23" s="180">
        <f>IF(A113="H",G113,0)+IF(A114="H",G114,0)+IF(A115="H",G115,0)+IF(A116="H",G116,0)+IF(A117="H",G117,0)+IF(A118="H",G118,0)+IF(A119="H",G119,0)+IF(A120="H",G120,0)+IF(A121="H",G121,0)</f>
        <v>15.58</v>
      </c>
      <c r="G23" s="147">
        <f>ROUND((E23*F23),2)</f>
        <v>15.58</v>
      </c>
      <c r="H23" s="149" t="str">
        <f>IF($H$5=1," ",IF(E23=0," ",$H$5*G23))</f>
        <v xml:space="preserve"> </v>
      </c>
      <c r="S23" s="8" t="s">
        <v>54</v>
      </c>
    </row>
    <row r="24" spans="2:24" ht="15.6" x14ac:dyDescent="0.3">
      <c r="B24" s="1" t="s">
        <v>147</v>
      </c>
      <c r="D24" s="124" t="s">
        <v>119</v>
      </c>
      <c r="E24" s="175">
        <f>$E$55</f>
        <v>1</v>
      </c>
      <c r="F24" s="180">
        <f>IF(A113="i",G113,0)+IF(A114="i",G114,0)+IF(A115="i",G115,0)+IF(A116="i",G116,0)+IF(A117="i",G117,0)+IF(A118="i",G118,0)+IF(A119="i",G119,0)+IF(A120="i",G120,0)+IF(A121="i",G121,0)</f>
        <v>2.5</v>
      </c>
      <c r="G24" s="147">
        <f>ROUND((E24*F24),2)</f>
        <v>2.5</v>
      </c>
      <c r="H24" s="149" t="str">
        <f>IF($H$5=1," ",IF(E24=0," ",$H$5*G24))</f>
        <v xml:space="preserve"> </v>
      </c>
      <c r="S24" s="8"/>
    </row>
    <row r="25" spans="2:24" ht="15.6" x14ac:dyDescent="0.3">
      <c r="B25" s="1" t="s">
        <v>146</v>
      </c>
      <c r="D25" s="124" t="s">
        <v>119</v>
      </c>
      <c r="E25" s="175">
        <f>$E$55</f>
        <v>1</v>
      </c>
      <c r="F25" s="180">
        <f>IF(A113="f",G113,0)+IF(A114="f",G114,0)+IF(A115="f",G115,0)+IF(A116="f",G116,0)+IF(A117="f",G117,0)+IF(A118="f",G118,0)+IF(A119="f",G119,0)+IF(A120="f",G120,0)+IF(A121="f",G121,0)</f>
        <v>0</v>
      </c>
      <c r="G25" s="147">
        <f>ROUND((E25*F25),2)</f>
        <v>0</v>
      </c>
      <c r="H25" s="149" t="str">
        <f>IF($H$5=1," ",IF(E25=0," ",$H$5*G25))</f>
        <v xml:space="preserve"> </v>
      </c>
      <c r="S25" s="8"/>
    </row>
    <row r="26" spans="2:24" ht="15.6" x14ac:dyDescent="0.3">
      <c r="B26" s="1" t="s">
        <v>145</v>
      </c>
      <c r="D26" s="124" t="s">
        <v>119</v>
      </c>
      <c r="E26" s="175">
        <f>$E$55</f>
        <v>1</v>
      </c>
      <c r="F26" s="180">
        <f>IF(A113="g",G113,0)+IF(A114="g",G114,0)+IF(A115="g",G115,0)+IF(A116="g",G116,0)+IF(A117="g",G117,0)+IF(A118="g",G118,0)+IF(A119="g",G119,0)+IF(A120="g",G120,0)+IF(A121="g",G121,0)</f>
        <v>0</v>
      </c>
      <c r="G26" s="147">
        <f>ROUND((E26*F26),2)</f>
        <v>0</v>
      </c>
      <c r="H26" s="149" t="str">
        <f>IF($H$5=1," ",IF(E26=0," ",$H$5*G26))</f>
        <v xml:space="preserve"> </v>
      </c>
      <c r="S26" s="8"/>
    </row>
    <row r="27" spans="2:24" ht="15.6" x14ac:dyDescent="0.3">
      <c r="B27" s="1" t="s">
        <v>144</v>
      </c>
      <c r="D27" s="124" t="s">
        <v>119</v>
      </c>
      <c r="E27" s="178">
        <v>1</v>
      </c>
      <c r="F27" s="179">
        <v>10</v>
      </c>
      <c r="G27" s="147">
        <f>ROUND((E27*F27),2)</f>
        <v>10</v>
      </c>
      <c r="H27" s="149" t="str">
        <f>IF($H$5=1," ",IF(E27=0," ",$H$5*G27))</f>
        <v xml:space="preserve"> </v>
      </c>
      <c r="S27" s="8"/>
    </row>
    <row r="28" spans="2:24" ht="15.6" x14ac:dyDescent="0.3">
      <c r="B28" s="1" t="s">
        <v>134</v>
      </c>
      <c r="D28" s="124" t="s">
        <v>133</v>
      </c>
      <c r="E28" s="175">
        <f>F82/F89</f>
        <v>1.9829787234042549</v>
      </c>
      <c r="F28" s="176">
        <v>4</v>
      </c>
      <c r="G28" s="147">
        <f>ROUND((E28*F28),2)</f>
        <v>7.93</v>
      </c>
      <c r="H28" s="149" t="str">
        <f>IF($H$5=1," ",IF(E28=0," ",$H$5*G28))</f>
        <v xml:space="preserve"> </v>
      </c>
      <c r="S28" s="8"/>
    </row>
    <row r="29" spans="2:24" ht="15.6" x14ac:dyDescent="0.3">
      <c r="B29" s="1" t="s">
        <v>132</v>
      </c>
      <c r="D29" s="124" t="s">
        <v>119</v>
      </c>
      <c r="E29" s="175">
        <f>$E$55</f>
        <v>1</v>
      </c>
      <c r="F29" s="160">
        <f>G82</f>
        <v>6.26</v>
      </c>
      <c r="G29" s="147">
        <f>ROUND((E29*F29),2)</f>
        <v>6.26</v>
      </c>
      <c r="H29" s="149" t="str">
        <f>IF($H$5=1," ",IF(E29=0," ",$H$5*G29))</f>
        <v xml:space="preserve"> </v>
      </c>
      <c r="S29" s="8"/>
    </row>
    <row r="30" spans="2:24" ht="15.6" x14ac:dyDescent="0.3">
      <c r="B30" s="1" t="s">
        <v>143</v>
      </c>
      <c r="D30" s="124" t="s">
        <v>130</v>
      </c>
      <c r="E30" s="175">
        <f>D82</f>
        <v>0.64</v>
      </c>
      <c r="F30" s="40">
        <v>15</v>
      </c>
      <c r="G30" s="147">
        <f>ROUND((E30*F30),2)</f>
        <v>9.6</v>
      </c>
      <c r="H30" s="149" t="str">
        <f>IF($H$5=1," ",IF(E30=0," ",$H$5*G30))</f>
        <v xml:space="preserve"> </v>
      </c>
      <c r="S30" s="8"/>
    </row>
    <row r="31" spans="2:24" ht="15.6" x14ac:dyDescent="0.3">
      <c r="B31" s="1" t="s">
        <v>142</v>
      </c>
      <c r="D31" s="124" t="s">
        <v>119</v>
      </c>
      <c r="E31" s="175">
        <f>$E$55</f>
        <v>1</v>
      </c>
      <c r="F31" s="40">
        <v>75</v>
      </c>
      <c r="G31" s="147">
        <f>ROUND((E31*F31),2)</f>
        <v>75</v>
      </c>
      <c r="H31" s="149" t="str">
        <f>IF($H$5=1," ",IF(E31=0," ",$H$5*G31))</f>
        <v xml:space="preserve"> </v>
      </c>
      <c r="S31" s="8"/>
    </row>
    <row r="32" spans="2:24" ht="15.6" x14ac:dyDescent="0.3">
      <c r="B32" s="1" t="s">
        <v>141</v>
      </c>
      <c r="D32" s="124" t="s">
        <v>119</v>
      </c>
      <c r="E32" s="175">
        <f>$E$55</f>
        <v>1</v>
      </c>
      <c r="F32" s="40">
        <v>20</v>
      </c>
      <c r="G32" s="147">
        <f>ROUND((E32*F32),2)</f>
        <v>20</v>
      </c>
      <c r="H32" s="149" t="str">
        <f>IF($H$5=1," ",IF(E32=0," ",$H$5*G32))</f>
        <v xml:space="preserve"> </v>
      </c>
      <c r="K32" s="8"/>
      <c r="S32" s="8"/>
    </row>
    <row r="33" spans="1:24" ht="15.6" x14ac:dyDescent="0.3">
      <c r="B33" s="1" t="s">
        <v>140</v>
      </c>
      <c r="D33" s="124" t="s">
        <v>119</v>
      </c>
      <c r="E33" s="175">
        <f>$E$55</f>
        <v>1</v>
      </c>
      <c r="F33" s="40">
        <v>0</v>
      </c>
      <c r="G33" s="147">
        <f>ROUND((E33*F33),2)</f>
        <v>0</v>
      </c>
      <c r="H33" s="149" t="str">
        <f>IF($H$5=1," ",IF(E33=0," ",$H$5*G33))</f>
        <v xml:space="preserve"> </v>
      </c>
      <c r="K33" s="8"/>
      <c r="S33" s="8"/>
    </row>
    <row r="34" spans="1:24" ht="15.6" x14ac:dyDescent="0.3">
      <c r="B34" s="1" t="s">
        <v>139</v>
      </c>
      <c r="D34" s="124" t="s">
        <v>119</v>
      </c>
      <c r="E34" s="175">
        <f>$E$55</f>
        <v>1</v>
      </c>
      <c r="F34" s="40">
        <v>0</v>
      </c>
      <c r="G34" s="147">
        <f>ROUND((E34*F34),2)</f>
        <v>0</v>
      </c>
      <c r="H34" s="149" t="str">
        <f>IF($H$5=1," ",IF(E34=0," ",$H$5*G34))</f>
        <v xml:space="preserve"> </v>
      </c>
      <c r="K34" s="8"/>
      <c r="S34" s="8"/>
    </row>
    <row r="35" spans="1:24" ht="15.6" x14ac:dyDescent="0.3">
      <c r="D35" s="124"/>
      <c r="E35" s="178"/>
      <c r="F35" s="102"/>
      <c r="G35" s="147"/>
      <c r="H35" s="149" t="str">
        <f>IF($H$5=1," ",IF(E35=0," ",$H$5*G35))</f>
        <v xml:space="preserve"> </v>
      </c>
      <c r="K35" s="8"/>
      <c r="S35" s="8"/>
    </row>
    <row r="36" spans="1:24" ht="15.6" x14ac:dyDescent="0.3">
      <c r="B36" s="1" t="s">
        <v>138</v>
      </c>
      <c r="C36" s="177">
        <v>6</v>
      </c>
      <c r="D36" s="124" t="s">
        <v>137</v>
      </c>
      <c r="E36" s="147">
        <f>SUM(G14:G35)*$C$36/12</f>
        <v>108.90500000000002</v>
      </c>
      <c r="F36" s="159">
        <v>7.0000000000000007E-2</v>
      </c>
      <c r="G36" s="147">
        <f>ROUND((E36*F36),2)</f>
        <v>7.62</v>
      </c>
      <c r="H36" s="149" t="str">
        <f>IF($H$5=1," ",IF(E36=0," ",$H$5*G36))</f>
        <v xml:space="preserve"> </v>
      </c>
      <c r="K36" s="8"/>
      <c r="S36" s="8"/>
    </row>
    <row r="37" spans="1:24" ht="16.2" thickBot="1" x14ac:dyDescent="0.3">
      <c r="E37" s="154"/>
      <c r="F37" s="102"/>
      <c r="G37" s="174"/>
      <c r="H37" s="174"/>
    </row>
    <row r="38" spans="1:24" ht="16.2" thickTop="1" x14ac:dyDescent="0.3">
      <c r="A38" s="51"/>
      <c r="B38" s="173" t="s">
        <v>136</v>
      </c>
      <c r="C38" s="173"/>
      <c r="D38" s="173"/>
      <c r="E38" s="171">
        <f>G38/E10</f>
        <v>5.6357499999999998</v>
      </c>
      <c r="F38" s="172" t="s">
        <v>113</v>
      </c>
      <c r="G38" s="171">
        <f>SUM(G14:G36)</f>
        <v>225.43</v>
      </c>
      <c r="H38" s="149" t="str">
        <f>IF(G38=0," ",IF($H$5=1," ",$H$5*G38))</f>
        <v xml:space="preserve"> </v>
      </c>
      <c r="K38" s="8"/>
      <c r="S38" s="8" t="s">
        <v>54</v>
      </c>
      <c r="X38" s="7" t="s">
        <v>54</v>
      </c>
    </row>
    <row r="39" spans="1:24" ht="15" customHeight="1" x14ac:dyDescent="0.25">
      <c r="E39" s="148"/>
      <c r="F39" s="102"/>
      <c r="G39" s="154"/>
      <c r="H39" s="146"/>
      <c r="K39" s="8"/>
      <c r="S39" s="8" t="s">
        <v>54</v>
      </c>
    </row>
    <row r="40" spans="1:24" ht="15" customHeight="1" x14ac:dyDescent="0.3">
      <c r="A40" s="156" t="s">
        <v>135</v>
      </c>
      <c r="E40" s="148"/>
      <c r="F40" s="102"/>
      <c r="G40" s="154"/>
      <c r="H40" s="146"/>
      <c r="K40" s="8"/>
      <c r="S40" s="8"/>
    </row>
    <row r="41" spans="1:24" ht="15" customHeight="1" x14ac:dyDescent="0.3">
      <c r="B41" s="1" t="s">
        <v>134</v>
      </c>
      <c r="D41" s="124" t="s">
        <v>133</v>
      </c>
      <c r="E41" s="175">
        <f>F87/F89</f>
        <v>2.9617021276595743</v>
      </c>
      <c r="F41" s="176">
        <v>4</v>
      </c>
      <c r="G41" s="147">
        <f>ROUND((E41*F41),2)</f>
        <v>11.85</v>
      </c>
      <c r="H41" s="149" t="str">
        <f>IF($H$5=1," ",IF(E41=0," ",$H$5*G41))</f>
        <v xml:space="preserve"> </v>
      </c>
      <c r="K41" s="8"/>
      <c r="S41" s="8"/>
    </row>
    <row r="42" spans="1:24" ht="15" customHeight="1" x14ac:dyDescent="0.3">
      <c r="B42" s="1" t="s">
        <v>132</v>
      </c>
      <c r="D42" s="124" t="s">
        <v>119</v>
      </c>
      <c r="E42" s="175">
        <f>$E$55</f>
        <v>1</v>
      </c>
      <c r="F42" s="160">
        <f>G87</f>
        <v>6.82</v>
      </c>
      <c r="G42" s="147">
        <f>ROUND((E42*F42),2)</f>
        <v>6.82</v>
      </c>
      <c r="H42" s="149" t="str">
        <f>IF($H$5=1," ",IF(E42=0," ",$H$5*G42))</f>
        <v xml:space="preserve"> </v>
      </c>
      <c r="K42" s="8"/>
      <c r="S42" s="8"/>
    </row>
    <row r="43" spans="1:24" ht="15.6" x14ac:dyDescent="0.3">
      <c r="B43" s="1" t="s">
        <v>131</v>
      </c>
      <c r="D43" s="124" t="s">
        <v>130</v>
      </c>
      <c r="E43" s="154">
        <f>D87</f>
        <v>0.36</v>
      </c>
      <c r="F43" s="40">
        <v>15</v>
      </c>
      <c r="G43" s="147">
        <f>ROUND((E43*F43),2)</f>
        <v>5.4</v>
      </c>
      <c r="H43" s="149" t="str">
        <f>IF($H$5=1," ",IF(E43=0," ",$H$5*G43))</f>
        <v xml:space="preserve"> </v>
      </c>
      <c r="K43" s="8"/>
      <c r="S43" s="8" t="s">
        <v>54</v>
      </c>
    </row>
    <row r="44" spans="1:24" ht="15.6" x14ac:dyDescent="0.3">
      <c r="B44" s="1" t="s">
        <v>129</v>
      </c>
      <c r="D44" s="124" t="s">
        <v>79</v>
      </c>
      <c r="E44" s="154">
        <f>$E$10</f>
        <v>40</v>
      </c>
      <c r="F44" s="40">
        <v>0.18</v>
      </c>
      <c r="G44" s="147">
        <f>ROUND((E44*F44),2)</f>
        <v>7.2</v>
      </c>
      <c r="H44" s="149" t="str">
        <f>IF($H$5=1," ",IF(E44=0," ",$H$5*G44))</f>
        <v xml:space="preserve"> </v>
      </c>
      <c r="K44" s="8"/>
      <c r="S44" s="8" t="s">
        <v>54</v>
      </c>
    </row>
    <row r="45" spans="1:24" ht="15.6" x14ac:dyDescent="0.3">
      <c r="B45" s="1" t="s">
        <v>128</v>
      </c>
      <c r="D45" s="124" t="s">
        <v>79</v>
      </c>
      <c r="E45" s="154">
        <f>$E$10</f>
        <v>40</v>
      </c>
      <c r="F45" s="40">
        <v>0</v>
      </c>
      <c r="G45" s="147">
        <f>ROUND((E45*F45),2)</f>
        <v>0</v>
      </c>
      <c r="H45" s="149" t="str">
        <f>IF($H$5=1," ",IF(E45=0," ",$H$5*G45))</f>
        <v xml:space="preserve"> </v>
      </c>
      <c r="K45" s="8"/>
      <c r="S45" s="8" t="s">
        <v>54</v>
      </c>
    </row>
    <row r="46" spans="1:24" ht="15.6" x14ac:dyDescent="0.3">
      <c r="B46" s="1" t="s">
        <v>127</v>
      </c>
      <c r="D46" s="124" t="s">
        <v>79</v>
      </c>
      <c r="E46" s="154">
        <f>$E$10</f>
        <v>40</v>
      </c>
      <c r="F46" s="40">
        <v>0</v>
      </c>
      <c r="G46" s="147">
        <f>ROUND((E46*F46),2)</f>
        <v>0</v>
      </c>
      <c r="H46" s="149" t="str">
        <f>IF($H$5=1," ",IF(E46=0," ",$H$5*G46))</f>
        <v xml:space="preserve"> </v>
      </c>
      <c r="K46" s="8"/>
      <c r="S46" s="8" t="s">
        <v>54</v>
      </c>
    </row>
    <row r="47" spans="1:24" ht="16.2" thickBot="1" x14ac:dyDescent="0.3">
      <c r="E47" s="154"/>
      <c r="F47" s="102"/>
      <c r="G47" s="174"/>
      <c r="H47" s="174"/>
      <c r="K47" s="8"/>
      <c r="S47" s="8" t="s">
        <v>54</v>
      </c>
      <c r="X47" s="7" t="s">
        <v>54</v>
      </c>
    </row>
    <row r="48" spans="1:24" ht="16.2" thickTop="1" x14ac:dyDescent="0.3">
      <c r="A48" s="51"/>
      <c r="B48" s="173" t="s">
        <v>126</v>
      </c>
      <c r="C48" s="51"/>
      <c r="D48" s="51"/>
      <c r="E48" s="171">
        <f>G48/E10</f>
        <v>0.78174999999999994</v>
      </c>
      <c r="F48" s="172" t="s">
        <v>113</v>
      </c>
      <c r="G48" s="171">
        <f>SUM(G40:G47)</f>
        <v>31.27</v>
      </c>
      <c r="H48" s="149" t="str">
        <f>IF(G48=0," ",IF($H$5=1," ",$H$5*G48))</f>
        <v xml:space="preserve"> </v>
      </c>
      <c r="K48" s="8"/>
      <c r="S48" s="8" t="s">
        <v>54</v>
      </c>
      <c r="X48" s="7" t="s">
        <v>54</v>
      </c>
    </row>
    <row r="49" spans="1:24" ht="15.6" x14ac:dyDescent="0.3">
      <c r="A49" s="28"/>
      <c r="B49" s="28"/>
      <c r="C49" s="170" t="s">
        <v>125</v>
      </c>
      <c r="D49" s="28"/>
      <c r="E49" s="169" t="s">
        <v>124</v>
      </c>
      <c r="F49" s="168"/>
      <c r="G49" s="152"/>
      <c r="H49" s="167"/>
      <c r="K49" s="8"/>
      <c r="S49" s="8"/>
      <c r="X49" s="7"/>
    </row>
    <row r="50" spans="1:24" ht="15.6" x14ac:dyDescent="0.3">
      <c r="A50" s="153" t="s">
        <v>123</v>
      </c>
      <c r="B50" s="153"/>
      <c r="C50" s="166">
        <f>G50/$F$10</f>
        <v>28.522222222222222</v>
      </c>
      <c r="D50" s="165" t="s">
        <v>79</v>
      </c>
      <c r="E50" s="152">
        <f>G50/$E$10</f>
        <v>6.4174999999999995</v>
      </c>
      <c r="F50" s="162" t="s">
        <v>113</v>
      </c>
      <c r="G50" s="152">
        <f>G38+G48</f>
        <v>256.7</v>
      </c>
      <c r="H50" s="149" t="str">
        <f>IF(G50=0," ",IF($H$5=1," ",$H$5*G50))</f>
        <v xml:space="preserve"> </v>
      </c>
      <c r="K50" s="8"/>
      <c r="S50" s="8"/>
      <c r="X50" s="7"/>
    </row>
    <row r="51" spans="1:24" ht="15.6" x14ac:dyDescent="0.3">
      <c r="A51" s="153"/>
      <c r="B51" s="153"/>
      <c r="C51" s="163"/>
      <c r="D51" s="124"/>
      <c r="E51" s="152"/>
      <c r="F51" s="162"/>
      <c r="G51" s="152"/>
      <c r="H51" s="164"/>
      <c r="K51" s="8"/>
      <c r="S51" s="8"/>
      <c r="X51" s="7"/>
    </row>
    <row r="52" spans="1:24" ht="15.6" x14ac:dyDescent="0.3">
      <c r="A52" s="153" t="s">
        <v>122</v>
      </c>
      <c r="B52" s="153"/>
      <c r="C52" s="163"/>
      <c r="D52" s="124"/>
      <c r="E52" s="152"/>
      <c r="F52" s="162"/>
      <c r="G52" s="152">
        <f>G12-G50</f>
        <v>103.30000000000001</v>
      </c>
      <c r="H52" s="149" t="str">
        <f>IF(G52=0," ",IF($H$5=1," ",$H$5*G52))</f>
        <v xml:space="preserve"> </v>
      </c>
      <c r="K52" s="8"/>
      <c r="S52" s="8"/>
      <c r="X52" s="7"/>
    </row>
    <row r="53" spans="1:24" x14ac:dyDescent="0.25">
      <c r="G53" s="13"/>
      <c r="H53" s="13"/>
    </row>
    <row r="54" spans="1:24" ht="19.5" customHeight="1" x14ac:dyDescent="0.3">
      <c r="A54" s="156" t="s">
        <v>121</v>
      </c>
      <c r="D54" s="124"/>
      <c r="E54" s="148"/>
      <c r="F54" s="102"/>
      <c r="G54" s="154" t="s">
        <v>54</v>
      </c>
      <c r="H54" s="146"/>
      <c r="K54" s="8"/>
      <c r="S54" s="8" t="s">
        <v>54</v>
      </c>
      <c r="X54" s="7" t="s">
        <v>54</v>
      </c>
    </row>
    <row r="55" spans="1:24" ht="15.6" x14ac:dyDescent="0.3">
      <c r="B55" s="1" t="s">
        <v>120</v>
      </c>
      <c r="D55" s="124" t="s">
        <v>119</v>
      </c>
      <c r="E55" s="161">
        <v>1</v>
      </c>
      <c r="F55" s="160">
        <f>H82+H87</f>
        <v>50.73</v>
      </c>
      <c r="G55" s="147">
        <f>ROUND((E55*F55),2)</f>
        <v>50.73</v>
      </c>
      <c r="H55" s="149" t="str">
        <f>IF($H$5=1," ",IF(E55=0," ",$H$5*G55))</f>
        <v xml:space="preserve"> </v>
      </c>
    </row>
    <row r="56" spans="1:24" ht="16.5" customHeight="1" x14ac:dyDescent="0.3">
      <c r="A56" s="156" t="s">
        <v>118</v>
      </c>
      <c r="E56" s="148"/>
      <c r="F56" s="102"/>
      <c r="G56" s="154"/>
      <c r="H56" s="146"/>
      <c r="K56" s="8"/>
      <c r="S56" s="8" t="s">
        <v>54</v>
      </c>
    </row>
    <row r="57" spans="1:24" ht="18.75" customHeight="1" x14ac:dyDescent="0.3">
      <c r="B57" s="1" t="s">
        <v>117</v>
      </c>
      <c r="D57" s="124" t="s">
        <v>116</v>
      </c>
      <c r="E57" s="147">
        <f>(G50)</f>
        <v>256.7</v>
      </c>
      <c r="F57" s="159">
        <v>0.1</v>
      </c>
      <c r="G57" s="147">
        <f>ROUND((E57*F57),2)</f>
        <v>25.67</v>
      </c>
      <c r="H57" s="149" t="str">
        <f>IF($H$5=1," ",IF(E57=0," ",$H$5*G57))</f>
        <v xml:space="preserve"> </v>
      </c>
      <c r="K57" s="8"/>
      <c r="S57" s="8" t="s">
        <v>54</v>
      </c>
      <c r="X57" s="7" t="s">
        <v>54</v>
      </c>
    </row>
    <row r="58" spans="1:24" ht="16.2" thickBot="1" x14ac:dyDescent="0.35">
      <c r="D58" s="124" t="s">
        <v>54</v>
      </c>
      <c r="E58" s="154" t="s">
        <v>54</v>
      </c>
      <c r="F58" s="102"/>
      <c r="G58" s="158"/>
      <c r="H58" s="157"/>
      <c r="K58" s="8"/>
      <c r="S58" s="8" t="s">
        <v>54</v>
      </c>
    </row>
    <row r="59" spans="1:24" ht="16.2" thickTop="1" x14ac:dyDescent="0.3">
      <c r="A59" s="156" t="s">
        <v>115</v>
      </c>
      <c r="E59" s="154"/>
      <c r="F59" s="102"/>
      <c r="G59" s="155">
        <f>SUM(G55:G57)</f>
        <v>76.400000000000006</v>
      </c>
      <c r="H59" s="149" t="str">
        <f>IF(G59=0," ",IF($H$5=1," ",$H$5*G59))</f>
        <v xml:space="preserve"> </v>
      </c>
      <c r="K59" s="8"/>
      <c r="S59" s="8" t="s">
        <v>54</v>
      </c>
    </row>
    <row r="60" spans="1:24" x14ac:dyDescent="0.25">
      <c r="E60" s="154"/>
      <c r="F60" s="102"/>
      <c r="G60" s="154"/>
      <c r="H60" s="146"/>
      <c r="K60" s="8"/>
      <c r="S60" s="8" t="s">
        <v>54</v>
      </c>
      <c r="X60" s="7" t="s">
        <v>54</v>
      </c>
    </row>
    <row r="61" spans="1:24" ht="16.2" thickBot="1" x14ac:dyDescent="0.35">
      <c r="A61" s="153" t="s">
        <v>114</v>
      </c>
      <c r="B61" s="28"/>
      <c r="C61" s="28"/>
      <c r="D61" s="28"/>
      <c r="E61" s="152">
        <f>G61/$E$10</f>
        <v>8.3275000000000006</v>
      </c>
      <c r="F61" s="151" t="s">
        <v>113</v>
      </c>
      <c r="G61" s="150">
        <f>G50+G59</f>
        <v>333.1</v>
      </c>
      <c r="H61" s="149" t="str">
        <f>IF(G61=0," ",IF($H$5=1," ",$H$5*G61))</f>
        <v xml:space="preserve"> </v>
      </c>
      <c r="K61" s="8"/>
      <c r="S61" s="8" t="s">
        <v>54</v>
      </c>
      <c r="X61" s="7" t="s">
        <v>54</v>
      </c>
    </row>
    <row r="62" spans="1:24" ht="16.2" thickTop="1" thickBot="1" x14ac:dyDescent="0.3">
      <c r="E62" s="148"/>
      <c r="F62" s="102"/>
      <c r="G62" s="147"/>
      <c r="H62" s="146"/>
      <c r="K62" s="8"/>
      <c r="S62" s="8" t="s">
        <v>54</v>
      </c>
    </row>
    <row r="63" spans="1:24" ht="18.75" customHeight="1" thickTop="1" thickBot="1" x14ac:dyDescent="0.35">
      <c r="A63" s="145" t="s">
        <v>112</v>
      </c>
      <c r="B63" s="145"/>
      <c r="C63" s="145"/>
      <c r="D63" s="145"/>
      <c r="E63" s="144"/>
      <c r="F63" s="143"/>
      <c r="G63" s="142">
        <f>G12-G61</f>
        <v>26.899999999999977</v>
      </c>
      <c r="H63" s="141" t="str">
        <f>IF(G63=0," ",IF($H$5=1," ",$H$5*G63))</f>
        <v xml:space="preserve"> </v>
      </c>
      <c r="K63" s="8"/>
      <c r="S63" s="8" t="s">
        <v>54</v>
      </c>
      <c r="X63" s="7" t="s">
        <v>54</v>
      </c>
    </row>
    <row r="64" spans="1:24" ht="15.6" thickTop="1" x14ac:dyDescent="0.25">
      <c r="A64" s="140" t="s">
        <v>111</v>
      </c>
      <c r="K64" s="8"/>
      <c r="S64" s="8" t="s">
        <v>54</v>
      </c>
      <c r="X64" s="7" t="s">
        <v>54</v>
      </c>
    </row>
    <row r="65" spans="1:24" x14ac:dyDescent="0.25">
      <c r="A65" s="140" t="s">
        <v>110</v>
      </c>
    </row>
    <row r="68" spans="1:24" ht="15.6" thickBot="1" x14ac:dyDescent="0.3">
      <c r="K68" s="8"/>
      <c r="S68" s="8" t="s">
        <v>54</v>
      </c>
      <c r="X68" s="7" t="s">
        <v>54</v>
      </c>
    </row>
    <row r="69" spans="1:24" ht="20.399999999999999" x14ac:dyDescent="0.35">
      <c r="A69" s="139" t="str">
        <f>A3</f>
        <v>SOYBEANS-RR, Minimum Tillage (Productivity Group 1-2 Soils)</v>
      </c>
      <c r="B69" s="137"/>
      <c r="C69" s="137"/>
      <c r="D69" s="137"/>
      <c r="E69" s="137"/>
      <c r="F69" s="138"/>
      <c r="G69" s="137"/>
      <c r="H69" s="136"/>
      <c r="K69" s="8"/>
      <c r="S69" s="8" t="s">
        <v>54</v>
      </c>
      <c r="X69" s="7" t="s">
        <v>54</v>
      </c>
    </row>
    <row r="70" spans="1:24" ht="16.2" thickBot="1" x14ac:dyDescent="0.35">
      <c r="A70" s="135"/>
      <c r="B70" s="134" t="s">
        <v>109</v>
      </c>
      <c r="C70" s="134"/>
      <c r="D70" s="133"/>
      <c r="E70" s="133"/>
      <c r="F70" s="20"/>
      <c r="G70" s="133"/>
      <c r="H70" s="132"/>
      <c r="K70" s="8"/>
      <c r="S70" s="8" t="s">
        <v>54</v>
      </c>
      <c r="X70" s="7" t="s">
        <v>54</v>
      </c>
    </row>
    <row r="71" spans="1:24" x14ac:dyDescent="0.25">
      <c r="A71" s="131" t="s">
        <v>67</v>
      </c>
      <c r="B71" s="28" t="s">
        <v>108</v>
      </c>
      <c r="C71" s="130" t="s">
        <v>107</v>
      </c>
      <c r="D71" s="125" t="s">
        <v>106</v>
      </c>
      <c r="E71" s="111" t="s">
        <v>105</v>
      </c>
      <c r="F71" s="111" t="s">
        <v>104</v>
      </c>
      <c r="G71" s="125" t="s">
        <v>103</v>
      </c>
      <c r="H71" s="129" t="s">
        <v>102</v>
      </c>
      <c r="K71" s="8"/>
      <c r="S71" s="8" t="s">
        <v>54</v>
      </c>
      <c r="X71" s="7" t="s">
        <v>54</v>
      </c>
    </row>
    <row r="72" spans="1:24" x14ac:dyDescent="0.25">
      <c r="A72" s="128"/>
      <c r="B72" s="51"/>
      <c r="C72" s="127" t="s">
        <v>101</v>
      </c>
      <c r="D72" s="48" t="s">
        <v>100</v>
      </c>
      <c r="E72" s="49" t="s">
        <v>100</v>
      </c>
      <c r="F72" s="49" t="s">
        <v>99</v>
      </c>
      <c r="G72" s="48" t="s">
        <v>98</v>
      </c>
      <c r="H72" s="47" t="s">
        <v>98</v>
      </c>
      <c r="K72" s="8"/>
      <c r="S72" s="8" t="s">
        <v>54</v>
      </c>
      <c r="X72" s="7" t="s">
        <v>54</v>
      </c>
    </row>
    <row r="73" spans="1:24" x14ac:dyDescent="0.25">
      <c r="A73" s="126" t="s">
        <v>97</v>
      </c>
      <c r="B73" s="28"/>
      <c r="C73" s="28"/>
      <c r="D73" s="125"/>
      <c r="E73" s="125"/>
      <c r="F73" s="111"/>
      <c r="G73" s="111"/>
      <c r="H73" s="110"/>
      <c r="K73" s="8"/>
      <c r="S73" s="8" t="s">
        <v>54</v>
      </c>
    </row>
    <row r="74" spans="1:24" x14ac:dyDescent="0.25">
      <c r="A74" s="120" t="s">
        <v>95</v>
      </c>
      <c r="B74" s="119" t="s">
        <v>96</v>
      </c>
      <c r="C74" s="114">
        <v>1</v>
      </c>
      <c r="D74" s="41">
        <v>0.21</v>
      </c>
      <c r="E74" s="118">
        <v>0.19</v>
      </c>
      <c r="F74" s="117">
        <v>2.2599999999999998</v>
      </c>
      <c r="G74" s="117">
        <v>4.5199999999999996</v>
      </c>
      <c r="H74" s="116">
        <v>7.15</v>
      </c>
      <c r="K74" s="6"/>
      <c r="S74" s="8"/>
      <c r="X74" s="7" t="s">
        <v>54</v>
      </c>
    </row>
    <row r="75" spans="1:24" x14ac:dyDescent="0.25">
      <c r="A75" s="120"/>
      <c r="B75" s="119"/>
      <c r="C75" s="114"/>
      <c r="D75" s="41"/>
      <c r="E75" s="118"/>
      <c r="F75" s="117"/>
      <c r="G75" s="117"/>
      <c r="H75" s="116"/>
      <c r="K75" s="8"/>
      <c r="M75" s="124"/>
      <c r="S75" s="8" t="s">
        <v>54</v>
      </c>
      <c r="X75" s="7" t="s">
        <v>54</v>
      </c>
    </row>
    <row r="76" spans="1:24" x14ac:dyDescent="0.25">
      <c r="A76" s="120" t="s">
        <v>95</v>
      </c>
      <c r="B76" s="119" t="s">
        <v>92</v>
      </c>
      <c r="C76" s="114">
        <v>1</v>
      </c>
      <c r="D76" s="41">
        <v>0.1</v>
      </c>
      <c r="E76" s="118">
        <v>0.09</v>
      </c>
      <c r="F76" s="117">
        <v>0.8</v>
      </c>
      <c r="G76" s="117">
        <v>0.57999999999999996</v>
      </c>
      <c r="H76" s="116">
        <v>1.93</v>
      </c>
      <c r="K76" s="5"/>
      <c r="S76" s="8"/>
      <c r="X76" s="7" t="s">
        <v>54</v>
      </c>
    </row>
    <row r="77" spans="1:24" x14ac:dyDescent="0.25">
      <c r="A77" s="120" t="s">
        <v>94</v>
      </c>
      <c r="B77" s="119" t="s">
        <v>92</v>
      </c>
      <c r="C77" s="114">
        <v>1</v>
      </c>
      <c r="D77" s="41">
        <v>0.1</v>
      </c>
      <c r="E77" s="118">
        <v>0.09</v>
      </c>
      <c r="F77" s="117">
        <v>0.8</v>
      </c>
      <c r="G77" s="117">
        <v>0.57999999999999996</v>
      </c>
      <c r="H77" s="116">
        <v>1.93</v>
      </c>
      <c r="K77" s="5"/>
      <c r="S77" s="8"/>
      <c r="X77" s="7" t="s">
        <v>54</v>
      </c>
    </row>
    <row r="78" spans="1:24" x14ac:dyDescent="0.25">
      <c r="A78" s="120" t="s">
        <v>93</v>
      </c>
      <c r="B78" s="119" t="s">
        <v>92</v>
      </c>
      <c r="C78" s="114">
        <v>1</v>
      </c>
      <c r="D78" s="41">
        <v>0.1</v>
      </c>
      <c r="E78" s="118">
        <v>0.09</v>
      </c>
      <c r="F78" s="117">
        <v>0.8</v>
      </c>
      <c r="G78" s="117">
        <v>0.57999999999999996</v>
      </c>
      <c r="H78" s="116">
        <v>1.93</v>
      </c>
      <c r="K78" s="5"/>
      <c r="S78" s="8"/>
      <c r="X78" s="7" t="s">
        <v>54</v>
      </c>
    </row>
    <row r="79" spans="1:24" x14ac:dyDescent="0.25">
      <c r="A79" s="120"/>
      <c r="B79" s="119"/>
      <c r="C79" s="114"/>
      <c r="D79" s="41"/>
      <c r="E79" s="118"/>
      <c r="F79" s="117"/>
      <c r="G79" s="117"/>
      <c r="H79" s="116"/>
      <c r="K79" s="5"/>
      <c r="S79" s="8"/>
      <c r="X79" s="7" t="s">
        <v>54</v>
      </c>
    </row>
    <row r="80" spans="1:24" x14ac:dyDescent="0.25">
      <c r="A80" s="120"/>
      <c r="B80" s="119" t="s">
        <v>59</v>
      </c>
      <c r="C80" s="114"/>
      <c r="D80" s="41" t="s">
        <v>59</v>
      </c>
      <c r="E80" s="118">
        <v>0</v>
      </c>
      <c r="F80" s="117">
        <v>0</v>
      </c>
      <c r="G80" s="117">
        <v>0</v>
      </c>
      <c r="H80" s="116">
        <v>0</v>
      </c>
      <c r="K80" s="5"/>
      <c r="S80" s="8"/>
      <c r="X80" s="7" t="s">
        <v>54</v>
      </c>
    </row>
    <row r="81" spans="1:24" x14ac:dyDescent="0.25">
      <c r="A81" s="115">
        <v>0.25</v>
      </c>
      <c r="B81" s="28" t="s">
        <v>87</v>
      </c>
      <c r="C81" s="114"/>
      <c r="D81" s="113">
        <f>A81*SUM(D74:D80)</f>
        <v>0.1275</v>
      </c>
      <c r="E81" s="123"/>
      <c r="F81" s="24"/>
      <c r="G81" s="111"/>
      <c r="H81" s="110"/>
      <c r="J81" s="5"/>
      <c r="K81" s="5"/>
      <c r="L81" s="5"/>
      <c r="M81" s="5"/>
      <c r="S81" s="8"/>
      <c r="X81" s="7"/>
    </row>
    <row r="82" spans="1:24" x14ac:dyDescent="0.25">
      <c r="A82" s="122"/>
      <c r="B82" s="28" t="s">
        <v>91</v>
      </c>
      <c r="C82" s="114"/>
      <c r="D82" s="73">
        <f>ROUND(SUM(D73:D81),2)</f>
        <v>0.64</v>
      </c>
      <c r="E82" s="73">
        <f>SUM(E73:E80)</f>
        <v>0.45999999999999996</v>
      </c>
      <c r="F82" s="69">
        <f>SUM(F73:F80)</f>
        <v>4.6599999999999993</v>
      </c>
      <c r="G82" s="69">
        <f>SUM(G73:G80)</f>
        <v>6.26</v>
      </c>
      <c r="H82" s="108">
        <f>SUM(H73:H80)</f>
        <v>12.94</v>
      </c>
      <c r="J82" s="5"/>
      <c r="K82" s="5"/>
      <c r="L82" s="5"/>
      <c r="M82" s="5"/>
      <c r="S82" s="8"/>
      <c r="X82" s="7"/>
    </row>
    <row r="83" spans="1:24" x14ac:dyDescent="0.25">
      <c r="A83" s="121" t="s">
        <v>90</v>
      </c>
      <c r="B83" s="28"/>
      <c r="C83" s="114"/>
      <c r="D83" s="41"/>
      <c r="E83" s="112"/>
      <c r="F83" s="111"/>
      <c r="G83" s="111"/>
      <c r="H83" s="110"/>
      <c r="J83" s="5"/>
      <c r="K83" s="5"/>
      <c r="L83" s="5"/>
      <c r="M83" s="5"/>
      <c r="S83" s="8"/>
      <c r="X83" s="7"/>
    </row>
    <row r="84" spans="1:24" ht="16.05" customHeight="1" x14ac:dyDescent="0.25">
      <c r="A84" s="120" t="s">
        <v>89</v>
      </c>
      <c r="B84" s="119" t="s">
        <v>88</v>
      </c>
      <c r="C84" s="114">
        <v>1</v>
      </c>
      <c r="D84" s="41">
        <v>0.28999999999999998</v>
      </c>
      <c r="E84" s="118">
        <v>0.26</v>
      </c>
      <c r="F84" s="117">
        <v>6.96</v>
      </c>
      <c r="G84" s="117">
        <v>6.82</v>
      </c>
      <c r="H84" s="116">
        <v>37.79</v>
      </c>
      <c r="K84" s="5"/>
      <c r="X84" s="7" t="s">
        <v>54</v>
      </c>
    </row>
    <row r="85" spans="1:24" ht="16.05" customHeight="1" x14ac:dyDescent="0.25">
      <c r="A85" s="120"/>
      <c r="B85" s="119" t="s">
        <v>59</v>
      </c>
      <c r="C85" s="114"/>
      <c r="D85" s="41" t="s">
        <v>59</v>
      </c>
      <c r="E85" s="118">
        <v>0</v>
      </c>
      <c r="F85" s="117">
        <v>0</v>
      </c>
      <c r="G85" s="117">
        <v>0</v>
      </c>
      <c r="H85" s="116">
        <v>0</v>
      </c>
      <c r="K85" s="5"/>
      <c r="X85" s="7"/>
    </row>
    <row r="86" spans="1:24" ht="16.05" customHeight="1" x14ac:dyDescent="0.25">
      <c r="A86" s="115">
        <v>0.25</v>
      </c>
      <c r="B86" s="28" t="s">
        <v>87</v>
      </c>
      <c r="C86" s="114"/>
      <c r="D86" s="113">
        <f>A86*SUM(D84:D85)</f>
        <v>7.2499999999999995E-2</v>
      </c>
      <c r="E86" s="112"/>
      <c r="F86" s="111"/>
      <c r="G86" s="111"/>
      <c r="H86" s="110"/>
      <c r="K86" s="5"/>
      <c r="X86" s="7"/>
    </row>
    <row r="87" spans="1:24" x14ac:dyDescent="0.25">
      <c r="A87" s="109"/>
      <c r="B87" s="28" t="s">
        <v>86</v>
      </c>
      <c r="C87" s="28"/>
      <c r="D87" s="73">
        <f>ROUND(SUM(D84:D86),2)</f>
        <v>0.36</v>
      </c>
      <c r="E87" s="73">
        <f>SUM(E84:E86)</f>
        <v>0.26</v>
      </c>
      <c r="F87" s="69">
        <f>SUM(F84:F86)</f>
        <v>6.96</v>
      </c>
      <c r="G87" s="69">
        <f>SUM(G84:G86)</f>
        <v>6.82</v>
      </c>
      <c r="H87" s="108">
        <f>SUM(H84:H86)</f>
        <v>37.79</v>
      </c>
      <c r="K87" s="5"/>
      <c r="X87" s="7" t="s">
        <v>54</v>
      </c>
    </row>
    <row r="88" spans="1:24" ht="15.6" thickBot="1" x14ac:dyDescent="0.3">
      <c r="A88" s="107"/>
      <c r="B88" s="19"/>
      <c r="C88" s="19"/>
      <c r="D88" s="106"/>
      <c r="E88" s="106"/>
      <c r="F88" s="105"/>
      <c r="G88" s="104"/>
      <c r="H88" s="103"/>
    </row>
    <row r="89" spans="1:24" x14ac:dyDescent="0.25">
      <c r="F89" s="102">
        <v>2.35</v>
      </c>
      <c r="G89" s="1" t="s">
        <v>85</v>
      </c>
      <c r="M89" s="8"/>
      <c r="N89" s="5"/>
      <c r="O89" s="5"/>
      <c r="P89" s="5"/>
      <c r="Q89" s="5"/>
    </row>
    <row r="90" spans="1:24" x14ac:dyDescent="0.25">
      <c r="A90" s="5"/>
      <c r="D90" s="6"/>
      <c r="E90" s="6"/>
      <c r="G90" s="6"/>
      <c r="H90" s="6"/>
      <c r="M90" s="8"/>
      <c r="X90" s="7" t="s">
        <v>54</v>
      </c>
    </row>
    <row r="91" spans="1:24" ht="15.6" thickBot="1" x14ac:dyDescent="0.3">
      <c r="A91" s="5"/>
      <c r="M91" s="8"/>
      <c r="X91" s="7" t="s">
        <v>54</v>
      </c>
    </row>
    <row r="92" spans="1:24" ht="16.2" thickBot="1" x14ac:dyDescent="0.35">
      <c r="A92" s="101"/>
      <c r="B92" s="100" t="s">
        <v>84</v>
      </c>
      <c r="C92" s="100"/>
      <c r="D92" s="100"/>
      <c r="E92" s="100"/>
      <c r="F92" s="99"/>
      <c r="G92" s="98"/>
      <c r="H92" s="97"/>
    </row>
    <row r="93" spans="1:24" ht="15.6" x14ac:dyDescent="0.3">
      <c r="A93" s="91" t="s">
        <v>83</v>
      </c>
      <c r="B93" s="96"/>
      <c r="C93" s="95"/>
      <c r="D93" s="88"/>
      <c r="E93" s="94"/>
      <c r="F93" s="93" t="s">
        <v>82</v>
      </c>
      <c r="G93" s="88"/>
      <c r="H93" s="92"/>
      <c r="L93" s="8"/>
    </row>
    <row r="94" spans="1:24" ht="15.6" thickBot="1" x14ac:dyDescent="0.3">
      <c r="A94" s="91" t="s">
        <v>81</v>
      </c>
      <c r="B94" s="90" t="s">
        <v>80</v>
      </c>
      <c r="C94" s="88"/>
      <c r="D94" s="88"/>
      <c r="E94" s="88"/>
      <c r="F94" s="89"/>
      <c r="G94" s="88"/>
      <c r="H94" s="87"/>
      <c r="K94" s="8"/>
      <c r="S94" s="8" t="s">
        <v>54</v>
      </c>
    </row>
    <row r="95" spans="1:24" x14ac:dyDescent="0.25">
      <c r="A95" s="86" t="s">
        <v>79</v>
      </c>
      <c r="B95" s="85" t="s">
        <v>78</v>
      </c>
      <c r="C95" s="83"/>
      <c r="D95" s="84">
        <f>ROUND(F95*(1-(2*$A$108)),2)</f>
        <v>7.2</v>
      </c>
      <c r="E95" s="83">
        <f>ROUND(F95*(1-($A$108)),2)</f>
        <v>8.1</v>
      </c>
      <c r="F95" s="83">
        <f>F10</f>
        <v>9</v>
      </c>
      <c r="G95" s="83">
        <f>ROUND(F95*(1+(1*$A$108)),2)</f>
        <v>9.9</v>
      </c>
      <c r="H95" s="82">
        <f>ROUND(F95*(1+(2*$A$108)),2)</f>
        <v>10.8</v>
      </c>
      <c r="K95" s="8"/>
      <c r="S95" s="8" t="s">
        <v>54</v>
      </c>
    </row>
    <row r="96" spans="1:24" x14ac:dyDescent="0.25">
      <c r="A96" s="81"/>
      <c r="B96" s="80"/>
      <c r="C96" s="79"/>
      <c r="D96" s="78"/>
      <c r="E96" s="77"/>
      <c r="F96" s="77"/>
      <c r="G96" s="77"/>
      <c r="H96" s="76"/>
      <c r="K96" s="8"/>
      <c r="S96" s="8" t="s">
        <v>54</v>
      </c>
      <c r="X96" s="7" t="s">
        <v>54</v>
      </c>
    </row>
    <row r="97" spans="1:24" x14ac:dyDescent="0.25">
      <c r="A97" s="71">
        <f>ROUND(A101*(1-(2*$A$108)),0)</f>
        <v>32</v>
      </c>
      <c r="B97" s="70">
        <f>($G$50-$G$44-$G$45-$G$46)+($A97*($F$44+$F$45+$F$46)-($G$19+$G$20))+(($A97/$A$101)*($G$19+$G$20))</f>
        <v>247.9</v>
      </c>
      <c r="C97" s="69"/>
      <c r="D97" s="68">
        <f>($A97*D$95)-$B97</f>
        <v>-17.5</v>
      </c>
      <c r="E97" s="68">
        <f>($A97*E$95)-$B97</f>
        <v>11.299999999999983</v>
      </c>
      <c r="F97" s="68">
        <f>($A97*F$95)-$B97</f>
        <v>40.099999999999994</v>
      </c>
      <c r="G97" s="68">
        <f>($A97*G$95)-$B97</f>
        <v>68.900000000000006</v>
      </c>
      <c r="H97" s="67">
        <f>($A97*H$95)-$B97</f>
        <v>97.700000000000017</v>
      </c>
      <c r="S97" s="8" t="s">
        <v>54</v>
      </c>
    </row>
    <row r="98" spans="1:24" x14ac:dyDescent="0.25">
      <c r="A98" s="71" t="s">
        <v>54</v>
      </c>
      <c r="B98" s="74"/>
      <c r="C98" s="73"/>
      <c r="D98" s="72"/>
      <c r="E98" s="72"/>
      <c r="F98" s="72"/>
      <c r="G98" s="72"/>
      <c r="H98" s="67"/>
      <c r="K98" s="8"/>
      <c r="S98" s="8" t="s">
        <v>54</v>
      </c>
      <c r="X98" s="7" t="s">
        <v>54</v>
      </c>
    </row>
    <row r="99" spans="1:24" x14ac:dyDescent="0.25">
      <c r="A99" s="71">
        <f>ROUND(A101*(1-($A$108)),0)</f>
        <v>36</v>
      </c>
      <c r="B99" s="70">
        <f>($G$50-$G$44-$G$45-$G$46)+($A99*($F$44+$F$45+$F$46)-($G$19+$G$20)+(($A99/$A$101)*($G$19+$G$20)))</f>
        <v>252.3</v>
      </c>
      <c r="C99" s="69"/>
      <c r="D99" s="68">
        <f>($A99*D$95)-$B99</f>
        <v>6.8999999999999773</v>
      </c>
      <c r="E99" s="68">
        <f>($A99*E$95)-$B99</f>
        <v>39.299999999999955</v>
      </c>
      <c r="F99" s="68">
        <f>($A99*F$95)-$B99</f>
        <v>71.699999999999989</v>
      </c>
      <c r="G99" s="68">
        <f>($A99*G$95)-$B99</f>
        <v>104.10000000000002</v>
      </c>
      <c r="H99" s="67">
        <f>($A99*H$95)-$B99</f>
        <v>136.5</v>
      </c>
      <c r="K99" s="8"/>
      <c r="S99" s="8" t="s">
        <v>54</v>
      </c>
      <c r="X99" s="7" t="s">
        <v>54</v>
      </c>
    </row>
    <row r="100" spans="1:24" x14ac:dyDescent="0.25">
      <c r="A100" s="71" t="s">
        <v>54</v>
      </c>
      <c r="B100" s="74"/>
      <c r="C100" s="73"/>
      <c r="D100" s="72"/>
      <c r="E100" s="72"/>
      <c r="F100" s="72"/>
      <c r="G100" s="72"/>
      <c r="H100" s="67"/>
      <c r="K100" s="8"/>
      <c r="S100" s="8" t="s">
        <v>54</v>
      </c>
      <c r="X100" s="7" t="s">
        <v>54</v>
      </c>
    </row>
    <row r="101" spans="1:24" x14ac:dyDescent="0.25">
      <c r="A101" s="71">
        <f>E10</f>
        <v>40</v>
      </c>
      <c r="B101" s="70">
        <f>($G$50-$G$44-$G$45-$G$46)+($A101*($F$44+$F$45+$F$46)-($G$19+$G$20)+(($A101/$A$101)*($G$19+$G$20)))</f>
        <v>256.7</v>
      </c>
      <c r="C101" s="69"/>
      <c r="D101" s="68">
        <f>($A101*D$95)-$B101</f>
        <v>31.300000000000011</v>
      </c>
      <c r="E101" s="68">
        <f>($A101*E$95)-$B101</f>
        <v>67.300000000000011</v>
      </c>
      <c r="F101" s="68">
        <f>($A101*F$95)-$B101</f>
        <v>103.30000000000001</v>
      </c>
      <c r="G101" s="68">
        <f>($A101*G$95)-$B101</f>
        <v>139.30000000000001</v>
      </c>
      <c r="H101" s="67">
        <f>($A101*H$95)-$B101</f>
        <v>175.3</v>
      </c>
      <c r="K101" s="8"/>
      <c r="S101" s="8" t="s">
        <v>54</v>
      </c>
      <c r="X101" s="7" t="s">
        <v>54</v>
      </c>
    </row>
    <row r="102" spans="1:24" x14ac:dyDescent="0.25">
      <c r="A102" s="71" t="s">
        <v>54</v>
      </c>
      <c r="B102" s="74"/>
      <c r="C102" s="73"/>
      <c r="D102" s="72"/>
      <c r="E102" s="72"/>
      <c r="F102" s="72"/>
      <c r="G102" s="72"/>
      <c r="H102" s="67"/>
      <c r="K102" s="8"/>
      <c r="S102" s="8" t="s">
        <v>54</v>
      </c>
    </row>
    <row r="103" spans="1:24" x14ac:dyDescent="0.25">
      <c r="A103" s="71">
        <f>ROUND(A101*(1+(1*$A$108)),0)</f>
        <v>44</v>
      </c>
      <c r="B103" s="70">
        <f>($G$50-$G$44-$G$45-$G$46)+($A103*($F$44+$F$45+$F$46)-($G$19+$G$20)+(($A103/$A$101)*($G$19+$G$20)))</f>
        <v>261.10000000000002</v>
      </c>
      <c r="C103" s="69"/>
      <c r="D103" s="68">
        <f>($A103*D$95)-$B103</f>
        <v>55.699999999999989</v>
      </c>
      <c r="E103" s="68">
        <f>($A103*E$95)-$B103</f>
        <v>95.299999999999955</v>
      </c>
      <c r="F103" s="68">
        <f>($A103*F$95)-$B103</f>
        <v>134.89999999999998</v>
      </c>
      <c r="G103" s="68">
        <f>($A103*G$95)-$B103</f>
        <v>174.5</v>
      </c>
      <c r="H103" s="67">
        <f>($A103*H$95)-$B103</f>
        <v>214.10000000000002</v>
      </c>
      <c r="K103" s="8"/>
      <c r="S103" s="8" t="s">
        <v>54</v>
      </c>
      <c r="X103" s="7" t="s">
        <v>54</v>
      </c>
    </row>
    <row r="104" spans="1:24" x14ac:dyDescent="0.25">
      <c r="A104" s="75"/>
      <c r="B104" s="74"/>
      <c r="C104" s="73"/>
      <c r="D104" s="72"/>
      <c r="E104" s="72"/>
      <c r="F104" s="72"/>
      <c r="G104" s="72"/>
      <c r="H104" s="67"/>
      <c r="K104" s="8"/>
      <c r="S104" s="8" t="s">
        <v>54</v>
      </c>
    </row>
    <row r="105" spans="1:24" x14ac:dyDescent="0.25">
      <c r="A105" s="71">
        <f>ROUND(A101*(1+(2*$A$108)),0)</f>
        <v>48</v>
      </c>
      <c r="B105" s="70">
        <f>($G$50-$G$44-$G$45-$G$46)+($A105*($F$44+$F$45+$F$46)-($G$19+$G$20)+(($A105/$A$101)*($G$19+$G$20)))</f>
        <v>265.5</v>
      </c>
      <c r="C105" s="69"/>
      <c r="D105" s="68">
        <f>($A105*D$95)-$B105</f>
        <v>80.100000000000023</v>
      </c>
      <c r="E105" s="68">
        <f>($A105*E$95)-$B105</f>
        <v>123.29999999999995</v>
      </c>
      <c r="F105" s="68">
        <f>($A105*F$95)-$B105</f>
        <v>166.5</v>
      </c>
      <c r="G105" s="68">
        <f>($A105*G$95)-$B105</f>
        <v>209.70000000000005</v>
      </c>
      <c r="H105" s="67">
        <f>($A105*H$95)-$B105</f>
        <v>252.90000000000009</v>
      </c>
      <c r="K105" s="8"/>
      <c r="S105" s="8" t="s">
        <v>54</v>
      </c>
      <c r="X105" s="7" t="s">
        <v>54</v>
      </c>
    </row>
    <row r="106" spans="1:24" ht="15.6" thickBot="1" x14ac:dyDescent="0.3">
      <c r="A106" s="66"/>
      <c r="B106" s="65"/>
      <c r="C106" s="63"/>
      <c r="D106" s="63"/>
      <c r="E106" s="63"/>
      <c r="F106" s="64"/>
      <c r="G106" s="63"/>
      <c r="H106" s="62"/>
      <c r="K106" s="8"/>
      <c r="S106" s="8" t="s">
        <v>54</v>
      </c>
    </row>
    <row r="107" spans="1:24" x14ac:dyDescent="0.25">
      <c r="A107" s="5"/>
      <c r="K107" s="8"/>
      <c r="S107" s="8" t="s">
        <v>54</v>
      </c>
      <c r="X107" s="7" t="s">
        <v>54</v>
      </c>
    </row>
    <row r="108" spans="1:24" ht="15.6" x14ac:dyDescent="0.3">
      <c r="A108" s="61">
        <v>0.1</v>
      </c>
      <c r="B108" s="1" t="s">
        <v>77</v>
      </c>
      <c r="K108" s="8"/>
      <c r="S108" s="8" t="s">
        <v>54</v>
      </c>
    </row>
    <row r="109" spans="1:24" ht="15.6" thickBot="1" x14ac:dyDescent="0.3">
      <c r="A109" s="5"/>
      <c r="K109" s="8"/>
      <c r="S109" s="8" t="s">
        <v>54</v>
      </c>
      <c r="X109" s="7" t="s">
        <v>54</v>
      </c>
    </row>
    <row r="110" spans="1:24" ht="16.2" thickBot="1" x14ac:dyDescent="0.35">
      <c r="A110" s="57"/>
      <c r="B110" s="60" t="s">
        <v>76</v>
      </c>
      <c r="C110" s="60"/>
      <c r="D110" s="56"/>
      <c r="E110" s="56"/>
      <c r="F110" s="59"/>
      <c r="G110" s="56"/>
      <c r="H110" s="58"/>
      <c r="K110" s="8"/>
      <c r="S110" s="8" t="s">
        <v>54</v>
      </c>
    </row>
    <row r="111" spans="1:24" x14ac:dyDescent="0.25">
      <c r="A111" s="57"/>
      <c r="B111" s="56"/>
      <c r="C111" s="56"/>
      <c r="D111" s="56"/>
      <c r="E111" s="54"/>
      <c r="F111" s="55" t="s">
        <v>75</v>
      </c>
      <c r="G111" s="54" t="s">
        <v>74</v>
      </c>
      <c r="H111" s="53"/>
      <c r="K111" s="8"/>
      <c r="S111" s="8" t="s">
        <v>54</v>
      </c>
      <c r="X111" s="7" t="s">
        <v>54</v>
      </c>
    </row>
    <row r="112" spans="1:24" x14ac:dyDescent="0.25">
      <c r="A112" s="52" t="s">
        <v>73</v>
      </c>
      <c r="B112" s="51" t="s">
        <v>72</v>
      </c>
      <c r="C112" s="51"/>
      <c r="D112" s="50" t="s">
        <v>71</v>
      </c>
      <c r="E112" s="48" t="s">
        <v>70</v>
      </c>
      <c r="F112" s="49" t="s">
        <v>69</v>
      </c>
      <c r="G112" s="48" t="s">
        <v>68</v>
      </c>
      <c r="H112" s="47" t="s">
        <v>67</v>
      </c>
      <c r="K112" s="8"/>
      <c r="S112" s="8"/>
      <c r="X112" s="7"/>
    </row>
    <row r="113" spans="1:24" x14ac:dyDescent="0.25">
      <c r="A113" s="46"/>
      <c r="B113" s="44" t="s">
        <v>59</v>
      </c>
      <c r="C113" s="43"/>
      <c r="D113" s="42" t="s">
        <v>59</v>
      </c>
      <c r="E113" s="41"/>
      <c r="F113" s="40" t="s">
        <v>59</v>
      </c>
      <c r="G113" s="39" t="str">
        <f>IF(E113=0," ",ROUND((E113*F113),2))</f>
        <v xml:space="preserve"> </v>
      </c>
      <c r="H113" s="38"/>
      <c r="K113" s="24"/>
      <c r="L113" s="23"/>
      <c r="M113" s="23"/>
      <c r="N113" s="23"/>
      <c r="S113" s="8"/>
      <c r="X113" s="7"/>
    </row>
    <row r="114" spans="1:24" x14ac:dyDescent="0.25">
      <c r="A114" s="45" t="s">
        <v>59</v>
      </c>
      <c r="B114" s="44" t="s">
        <v>59</v>
      </c>
      <c r="C114" s="43"/>
      <c r="D114" s="42" t="s">
        <v>59</v>
      </c>
      <c r="E114" s="41"/>
      <c r="F114" s="40" t="s">
        <v>59</v>
      </c>
      <c r="G114" s="39" t="str">
        <f>IF(E114=0," ",ROUND((E114*F114),2))</f>
        <v xml:space="preserve"> </v>
      </c>
      <c r="H114" s="38"/>
      <c r="K114" s="24"/>
      <c r="L114" s="23"/>
      <c r="M114" s="23"/>
      <c r="N114" s="23"/>
      <c r="S114" s="8" t="s">
        <v>54</v>
      </c>
      <c r="X114" s="7" t="s">
        <v>54</v>
      </c>
    </row>
    <row r="115" spans="1:24" x14ac:dyDescent="0.25">
      <c r="A115" s="46" t="s">
        <v>52</v>
      </c>
      <c r="B115" s="43" t="s">
        <v>65</v>
      </c>
      <c r="C115" s="43"/>
      <c r="D115" s="42" t="s">
        <v>64</v>
      </c>
      <c r="E115" s="41">
        <v>1.5</v>
      </c>
      <c r="F115" s="40">
        <v>5.19</v>
      </c>
      <c r="G115" s="39">
        <f>IF(E115=0," ",ROUND((E115*F115),2))</f>
        <v>7.79</v>
      </c>
      <c r="H115" s="38" t="s">
        <v>66</v>
      </c>
      <c r="K115" s="24"/>
      <c r="L115" s="23"/>
      <c r="M115" s="23"/>
      <c r="N115" s="23"/>
      <c r="S115" s="8" t="s">
        <v>54</v>
      </c>
      <c r="X115" s="7" t="s">
        <v>54</v>
      </c>
    </row>
    <row r="116" spans="1:24" x14ac:dyDescent="0.25">
      <c r="A116" s="46" t="s">
        <v>52</v>
      </c>
      <c r="B116" s="43" t="s">
        <v>65</v>
      </c>
      <c r="C116" s="43"/>
      <c r="D116" s="42" t="s">
        <v>64</v>
      </c>
      <c r="E116" s="41">
        <v>1.5</v>
      </c>
      <c r="F116" s="40">
        <v>5.19</v>
      </c>
      <c r="G116" s="39">
        <f>IF(E116=0," ",ROUND((E116*F116),2))</f>
        <v>7.79</v>
      </c>
      <c r="H116" s="38" t="s">
        <v>63</v>
      </c>
      <c r="K116" s="24"/>
      <c r="L116" s="23"/>
      <c r="M116" s="23"/>
      <c r="N116" s="23"/>
      <c r="S116" s="8"/>
      <c r="X116" s="7"/>
    </row>
    <row r="117" spans="1:24" x14ac:dyDescent="0.25">
      <c r="A117" s="46"/>
      <c r="B117" s="43"/>
      <c r="C117" s="43"/>
      <c r="D117" s="42"/>
      <c r="E117" s="41"/>
      <c r="F117" s="40"/>
      <c r="G117" s="39" t="str">
        <f>IF(E117=0," ",ROUND((E117*F117),2))</f>
        <v xml:space="preserve"> </v>
      </c>
      <c r="H117" s="38"/>
      <c r="K117" s="24"/>
      <c r="L117" s="23"/>
      <c r="M117" s="23"/>
      <c r="N117" s="23"/>
      <c r="S117" s="8"/>
      <c r="X117" s="7"/>
    </row>
    <row r="118" spans="1:24" x14ac:dyDescent="0.25">
      <c r="A118" s="45" t="s">
        <v>59</v>
      </c>
      <c r="B118" s="44" t="s">
        <v>59</v>
      </c>
      <c r="C118" s="43"/>
      <c r="D118" s="42" t="s">
        <v>59</v>
      </c>
      <c r="E118" s="41"/>
      <c r="F118" s="40" t="s">
        <v>59</v>
      </c>
      <c r="G118" s="39" t="str">
        <f>IF(E118=0," ",ROUND((E118*F118),2))</f>
        <v xml:space="preserve"> </v>
      </c>
      <c r="H118" s="38"/>
      <c r="K118" s="24"/>
      <c r="L118" s="23"/>
      <c r="M118" s="23"/>
      <c r="N118" s="23"/>
      <c r="S118" s="8"/>
      <c r="X118" s="7"/>
    </row>
    <row r="119" spans="1:24" x14ac:dyDescent="0.25">
      <c r="A119" s="46" t="s">
        <v>50</v>
      </c>
      <c r="B119" s="43" t="s">
        <v>62</v>
      </c>
      <c r="C119" s="43"/>
      <c r="D119" s="42" t="s">
        <v>61</v>
      </c>
      <c r="E119" s="41">
        <v>3.9</v>
      </c>
      <c r="F119" s="40">
        <v>0.64</v>
      </c>
      <c r="G119" s="39">
        <f>IF(E119=0," ",ROUND((E119*F119),2))</f>
        <v>2.5</v>
      </c>
      <c r="H119" s="38" t="s">
        <v>60</v>
      </c>
      <c r="K119" s="24"/>
      <c r="L119" s="23"/>
      <c r="M119" s="23"/>
      <c r="N119" s="23"/>
      <c r="S119" s="8" t="s">
        <v>54</v>
      </c>
      <c r="X119" s="7" t="s">
        <v>54</v>
      </c>
    </row>
    <row r="120" spans="1:24" x14ac:dyDescent="0.25">
      <c r="A120" s="45" t="s">
        <v>59</v>
      </c>
      <c r="B120" s="44" t="s">
        <v>59</v>
      </c>
      <c r="C120" s="43"/>
      <c r="D120" s="42" t="s">
        <v>59</v>
      </c>
      <c r="E120" s="41"/>
      <c r="F120" s="40" t="s">
        <v>59</v>
      </c>
      <c r="G120" s="39" t="str">
        <f>IF(E120=0," ",ROUND((E120*F120),2))</f>
        <v xml:space="preserve"> </v>
      </c>
      <c r="H120" s="38"/>
      <c r="K120" s="24"/>
      <c r="L120" s="23"/>
      <c r="M120" s="23"/>
      <c r="N120" s="23"/>
      <c r="S120" s="8" t="s">
        <v>54</v>
      </c>
      <c r="X120" s="7" t="s">
        <v>54</v>
      </c>
    </row>
    <row r="121" spans="1:24" x14ac:dyDescent="0.25">
      <c r="A121" s="37" t="s">
        <v>59</v>
      </c>
      <c r="B121" s="36"/>
      <c r="C121" s="35"/>
      <c r="D121" s="35"/>
      <c r="E121" s="34"/>
      <c r="F121" s="33"/>
      <c r="G121" s="32" t="str">
        <f>IF(E121=0," ",ROUND((E121*F121),2))</f>
        <v xml:space="preserve"> </v>
      </c>
      <c r="H121" s="31"/>
      <c r="K121" s="24"/>
      <c r="L121" s="23"/>
      <c r="M121" s="23"/>
      <c r="N121" s="23"/>
      <c r="S121" s="8" t="s">
        <v>54</v>
      </c>
      <c r="X121" s="7" t="s">
        <v>54</v>
      </c>
    </row>
    <row r="122" spans="1:24" x14ac:dyDescent="0.25">
      <c r="A122" s="30" t="s">
        <v>58</v>
      </c>
      <c r="B122" s="29" t="s">
        <v>57</v>
      </c>
      <c r="C122" s="28"/>
      <c r="D122" s="28"/>
      <c r="E122" s="27"/>
      <c r="F122" s="26"/>
      <c r="G122" s="26"/>
      <c r="H122" s="25"/>
      <c r="K122" s="24"/>
      <c r="L122" s="23"/>
      <c r="M122" s="23"/>
      <c r="N122" s="23"/>
      <c r="S122" s="8" t="s">
        <v>54</v>
      </c>
      <c r="X122" s="7" t="s">
        <v>54</v>
      </c>
    </row>
    <row r="123" spans="1:24" ht="15.6" thickBot="1" x14ac:dyDescent="0.3">
      <c r="A123" s="22"/>
      <c r="B123" s="21"/>
      <c r="C123" s="19"/>
      <c r="D123" s="19"/>
      <c r="E123" s="19"/>
      <c r="F123" s="20"/>
      <c r="G123" s="19"/>
      <c r="H123" s="18"/>
      <c r="K123" s="8"/>
      <c r="S123" s="8" t="s">
        <v>54</v>
      </c>
      <c r="X123" s="7" t="s">
        <v>54</v>
      </c>
    </row>
    <row r="124" spans="1:24" x14ac:dyDescent="0.25">
      <c r="A124" s="17"/>
      <c r="E124" s="5"/>
      <c r="F124" s="10"/>
      <c r="G124" s="5"/>
      <c r="H124" s="5"/>
      <c r="K124" s="8"/>
      <c r="S124" s="8" t="s">
        <v>54</v>
      </c>
      <c r="X124" s="7" t="s">
        <v>54</v>
      </c>
    </row>
    <row r="125" spans="1:24" ht="15" customHeight="1" x14ac:dyDescent="0.25">
      <c r="B125" s="13"/>
      <c r="C125" s="13"/>
      <c r="D125" s="13"/>
      <c r="E125" s="15" t="s">
        <v>56</v>
      </c>
      <c r="F125" s="16"/>
      <c r="G125" s="12"/>
      <c r="H125" s="12"/>
      <c r="K125" s="8"/>
      <c r="S125" s="8"/>
      <c r="X125" s="7"/>
    </row>
    <row r="126" spans="1:24" ht="15" customHeight="1" x14ac:dyDescent="0.25">
      <c r="B126" s="13"/>
      <c r="C126" s="13"/>
      <c r="D126" s="13"/>
      <c r="E126" s="15" t="s">
        <v>55</v>
      </c>
      <c r="F126" s="14"/>
      <c r="G126" s="13"/>
      <c r="H126" s="12"/>
      <c r="K126" s="8"/>
      <c r="S126" s="8"/>
      <c r="X126" s="7"/>
    </row>
    <row r="127" spans="1:24" ht="15" customHeight="1" x14ac:dyDescent="0.25">
      <c r="E127" s="11"/>
      <c r="H127" s="5"/>
      <c r="K127" s="8"/>
      <c r="S127" s="8"/>
      <c r="X127" s="7"/>
    </row>
    <row r="128" spans="1:24" ht="15" customHeight="1" x14ac:dyDescent="0.25">
      <c r="E128" s="11"/>
      <c r="H128" s="5"/>
      <c r="K128" s="8"/>
      <c r="S128" s="8"/>
      <c r="X128" s="7"/>
    </row>
    <row r="129" spans="1:24" ht="15" customHeight="1" x14ac:dyDescent="0.25">
      <c r="E129" s="11"/>
      <c r="H129" s="5"/>
      <c r="K129" s="8"/>
      <c r="S129" s="8"/>
      <c r="X129" s="7"/>
    </row>
    <row r="130" spans="1:24" ht="15" customHeight="1" x14ac:dyDescent="0.25">
      <c r="E130" s="11"/>
      <c r="H130" s="5"/>
      <c r="K130" s="8"/>
      <c r="S130" s="8"/>
      <c r="X130" s="7"/>
    </row>
    <row r="131" spans="1:24" ht="15" customHeight="1" x14ac:dyDescent="0.25">
      <c r="E131" s="11"/>
      <c r="H131" s="5"/>
      <c r="K131" s="8"/>
      <c r="S131" s="8"/>
      <c r="X131" s="7"/>
    </row>
    <row r="132" spans="1:24" ht="15" customHeight="1" x14ac:dyDescent="0.25">
      <c r="E132" s="11"/>
      <c r="H132" s="5"/>
      <c r="K132" s="8"/>
      <c r="S132" s="8"/>
      <c r="X132" s="7"/>
    </row>
    <row r="133" spans="1:24" ht="15" customHeight="1" x14ac:dyDescent="0.25">
      <c r="E133" s="11"/>
      <c r="H133" s="5"/>
      <c r="K133" s="8"/>
      <c r="S133" s="8"/>
      <c r="X133" s="7"/>
    </row>
    <row r="134" spans="1:24" ht="15" customHeight="1" x14ac:dyDescent="0.25">
      <c r="E134" s="11"/>
      <c r="H134" s="5"/>
      <c r="K134" s="8"/>
      <c r="S134" s="8"/>
      <c r="X134" s="7"/>
    </row>
    <row r="135" spans="1:24" ht="15" customHeight="1" x14ac:dyDescent="0.25">
      <c r="E135" s="11"/>
      <c r="H135" s="5"/>
      <c r="K135" s="8"/>
      <c r="S135" s="8"/>
      <c r="X135" s="7"/>
    </row>
    <row r="136" spans="1:24" ht="15" customHeight="1" x14ac:dyDescent="0.25">
      <c r="E136" s="11"/>
      <c r="H136" s="5"/>
      <c r="K136" s="8"/>
      <c r="S136" s="8"/>
      <c r="X136" s="7"/>
    </row>
    <row r="137" spans="1:24" ht="15" customHeight="1" x14ac:dyDescent="0.25">
      <c r="E137" s="11"/>
      <c r="H137" s="5"/>
      <c r="K137" s="8"/>
      <c r="S137" s="8"/>
      <c r="X137" s="7"/>
    </row>
    <row r="138" spans="1:24" ht="15" customHeight="1" x14ac:dyDescent="0.25">
      <c r="A138" s="5"/>
      <c r="E138" s="5"/>
      <c r="F138" s="10"/>
      <c r="G138" s="5"/>
      <c r="K138" s="8"/>
      <c r="S138" s="8" t="s">
        <v>54</v>
      </c>
      <c r="X138" s="7" t="s">
        <v>54</v>
      </c>
    </row>
    <row r="139" spans="1:24" ht="15" customHeight="1" x14ac:dyDescent="0.25">
      <c r="A139" s="5"/>
      <c r="B139" s="5"/>
      <c r="C139" s="5"/>
      <c r="D139" s="5"/>
      <c r="E139" s="5"/>
      <c r="F139" s="9"/>
      <c r="G139" s="5"/>
      <c r="H139" s="5"/>
      <c r="K139" s="8"/>
      <c r="S139" s="8" t="s">
        <v>54</v>
      </c>
      <c r="X139" s="7" t="s">
        <v>54</v>
      </c>
    </row>
    <row r="146" spans="1:15" x14ac:dyDescent="0.25">
      <c r="A146" s="1" t="s">
        <v>53</v>
      </c>
    </row>
    <row r="147" spans="1:15" x14ac:dyDescent="0.25">
      <c r="M147" s="5"/>
      <c r="N147" s="5"/>
    </row>
    <row r="149" spans="1:15" x14ac:dyDescent="0.25">
      <c r="L149" s="5"/>
      <c r="M149" s="5"/>
      <c r="N149" s="5"/>
      <c r="O149" s="6"/>
    </row>
    <row r="150" spans="1:15" x14ac:dyDescent="0.25">
      <c r="L150" s="5"/>
      <c r="M150" s="5"/>
      <c r="N150" s="5"/>
    </row>
    <row r="151" spans="1:15" x14ac:dyDescent="0.25">
      <c r="L151" s="5"/>
      <c r="M151" s="5"/>
      <c r="N151" s="5"/>
    </row>
    <row r="152" spans="1:15" x14ac:dyDescent="0.25">
      <c r="L152" s="5"/>
      <c r="M152" s="5"/>
      <c r="N152" s="5"/>
    </row>
    <row r="153" spans="1:15" x14ac:dyDescent="0.25">
      <c r="L153" s="5"/>
      <c r="M153" s="5"/>
      <c r="N153" s="5"/>
    </row>
    <row r="154" spans="1:15" x14ac:dyDescent="0.25">
      <c r="A154" s="1" t="s">
        <v>52</v>
      </c>
      <c r="B154" s="1" t="s">
        <v>51</v>
      </c>
      <c r="L154" s="5"/>
      <c r="M154" s="5"/>
      <c r="N154" s="5"/>
    </row>
    <row r="155" spans="1:15" x14ac:dyDescent="0.25">
      <c r="A155" s="1" t="s">
        <v>50</v>
      </c>
      <c r="B155" s="1" t="s">
        <v>49</v>
      </c>
      <c r="L155" s="5"/>
      <c r="M155" s="5"/>
      <c r="N155" s="5"/>
    </row>
    <row r="156" spans="1:15" x14ac:dyDescent="0.25">
      <c r="A156" s="1" t="s">
        <v>48</v>
      </c>
      <c r="B156" s="1" t="s">
        <v>47</v>
      </c>
    </row>
    <row r="157" spans="1:15" x14ac:dyDescent="0.25">
      <c r="A157" s="1" t="s">
        <v>46</v>
      </c>
      <c r="B157" s="1" t="s">
        <v>45</v>
      </c>
      <c r="L157" s="5"/>
      <c r="M157" s="5"/>
      <c r="N157" s="5"/>
    </row>
    <row r="158" spans="1:15" x14ac:dyDescent="0.25">
      <c r="A158" s="1" t="s">
        <v>44</v>
      </c>
      <c r="B158" s="1" t="s">
        <v>43</v>
      </c>
      <c r="L158" s="5"/>
      <c r="M158" s="5"/>
      <c r="N158" s="5"/>
    </row>
    <row r="159" spans="1:15" x14ac:dyDescent="0.25">
      <c r="A159" s="1" t="s">
        <v>42</v>
      </c>
      <c r="B159" s="1" t="s">
        <v>41</v>
      </c>
      <c r="L159" s="5"/>
      <c r="M159" s="5"/>
      <c r="N159" s="5"/>
    </row>
    <row r="160" spans="1:15" x14ac:dyDescent="0.25">
      <c r="A160" s="1" t="s">
        <v>40</v>
      </c>
      <c r="B160" s="1" t="s">
        <v>39</v>
      </c>
      <c r="L160" s="5"/>
      <c r="M160" s="5"/>
      <c r="N160" s="5"/>
    </row>
    <row r="161" spans="1:14" x14ac:dyDescent="0.25">
      <c r="A161" s="1" t="s">
        <v>38</v>
      </c>
      <c r="B161" s="1" t="s">
        <v>37</v>
      </c>
    </row>
    <row r="162" spans="1:14" x14ac:dyDescent="0.25">
      <c r="L162" s="5"/>
      <c r="M162" s="5"/>
      <c r="N162" s="5"/>
    </row>
    <row r="163" spans="1:14" x14ac:dyDescent="0.25">
      <c r="L163" s="5"/>
      <c r="M163" s="5"/>
      <c r="N163" s="5"/>
    </row>
    <row r="164" spans="1:14" x14ac:dyDescent="0.25">
      <c r="L164" s="5"/>
      <c r="M164" s="5"/>
      <c r="N164" s="5"/>
    </row>
    <row r="199" spans="1:2" x14ac:dyDescent="0.25">
      <c r="B199" s="3"/>
    </row>
    <row r="201" spans="1:2" x14ac:dyDescent="0.25">
      <c r="A201" s="3" t="s">
        <v>36</v>
      </c>
      <c r="B201" s="1" t="s">
        <v>35</v>
      </c>
    </row>
    <row r="202" spans="1:2" x14ac:dyDescent="0.25">
      <c r="A202" s="4" t="s">
        <v>34</v>
      </c>
    </row>
    <row r="203" spans="1:2" x14ac:dyDescent="0.25">
      <c r="A203" s="3" t="s">
        <v>33</v>
      </c>
      <c r="B203" s="1" t="s">
        <v>32</v>
      </c>
    </row>
    <row r="204" spans="1:2" x14ac:dyDescent="0.25">
      <c r="A204" s="3" t="s">
        <v>31</v>
      </c>
      <c r="B204" s="1" t="s">
        <v>30</v>
      </c>
    </row>
    <row r="205" spans="1:2" x14ac:dyDescent="0.25">
      <c r="A205" s="3" t="s">
        <v>29</v>
      </c>
      <c r="B205" s="1" t="s">
        <v>28</v>
      </c>
    </row>
    <row r="206" spans="1:2" x14ac:dyDescent="0.25">
      <c r="A206" s="3" t="s">
        <v>27</v>
      </c>
      <c r="B206" s="1" t="s">
        <v>26</v>
      </c>
    </row>
    <row r="207" spans="1:2" x14ac:dyDescent="0.25">
      <c r="A207" s="3" t="s">
        <v>25</v>
      </c>
      <c r="B207" s="1" t="s">
        <v>24</v>
      </c>
    </row>
    <row r="208" spans="1:2" x14ac:dyDescent="0.25">
      <c r="A208" s="3" t="s">
        <v>23</v>
      </c>
      <c r="B208" s="1" t="s">
        <v>22</v>
      </c>
    </row>
    <row r="209" spans="1:2" x14ac:dyDescent="0.25">
      <c r="A209" s="3" t="s">
        <v>21</v>
      </c>
      <c r="B209" s="1" t="s">
        <v>20</v>
      </c>
    </row>
    <row r="210" spans="1:2" x14ac:dyDescent="0.25">
      <c r="A210" s="3" t="s">
        <v>19</v>
      </c>
      <c r="B210" s="1" t="s">
        <v>18</v>
      </c>
    </row>
    <row r="211" spans="1:2" x14ac:dyDescent="0.25">
      <c r="A211" s="3" t="s">
        <v>17</v>
      </c>
      <c r="B211" s="1" t="s">
        <v>16</v>
      </c>
    </row>
    <row r="212" spans="1:2" x14ac:dyDescent="0.25">
      <c r="A212" s="3" t="s">
        <v>15</v>
      </c>
      <c r="B212" s="1" t="s">
        <v>14</v>
      </c>
    </row>
    <row r="213" spans="1:2" x14ac:dyDescent="0.25">
      <c r="A213" s="3" t="s">
        <v>13</v>
      </c>
      <c r="B213" s="1" t="s">
        <v>9</v>
      </c>
    </row>
    <row r="214" spans="1:2" x14ac:dyDescent="0.25">
      <c r="A214" s="3" t="s">
        <v>12</v>
      </c>
      <c r="B214" s="1" t="s">
        <v>11</v>
      </c>
    </row>
    <row r="215" spans="1:2" x14ac:dyDescent="0.25">
      <c r="A215" s="3" t="s">
        <v>10</v>
      </c>
      <c r="B215" s="1" t="s">
        <v>9</v>
      </c>
    </row>
    <row r="216" spans="1:2" x14ac:dyDescent="0.25">
      <c r="A216" s="3" t="s">
        <v>8</v>
      </c>
      <c r="B216" s="1" t="s">
        <v>7</v>
      </c>
    </row>
    <row r="217" spans="1:2" x14ac:dyDescent="0.25">
      <c r="A217" s="3" t="s">
        <v>6</v>
      </c>
      <c r="B217" s="1" t="s">
        <v>4</v>
      </c>
    </row>
    <row r="218" spans="1:2" x14ac:dyDescent="0.25">
      <c r="A218" s="3" t="s">
        <v>5</v>
      </c>
      <c r="B218" s="1" t="s">
        <v>4</v>
      </c>
    </row>
    <row r="219" spans="1:2" x14ac:dyDescent="0.25">
      <c r="A219" s="3" t="s">
        <v>3</v>
      </c>
      <c r="B219" s="1" t="s">
        <v>2</v>
      </c>
    </row>
    <row r="220" spans="1:2" x14ac:dyDescent="0.25">
      <c r="A220" s="3" t="s">
        <v>1</v>
      </c>
      <c r="B220" s="1" t="s">
        <v>0</v>
      </c>
    </row>
    <row r="221" spans="1:2" x14ac:dyDescent="0.25">
      <c r="A221" s="3"/>
    </row>
    <row r="222" spans="1:2" x14ac:dyDescent="0.25">
      <c r="A222" s="3"/>
    </row>
    <row r="223" spans="1:2" x14ac:dyDescent="0.25">
      <c r="A223" s="3"/>
    </row>
    <row r="224" spans="1:2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</sheetData>
  <mergeCells count="2">
    <mergeCell ref="A3:H3"/>
    <mergeCell ref="E49:F49"/>
  </mergeCells>
  <conditionalFormatting sqref="D80 D82:D85 E80:H85 D74:H79">
    <cfRule type="cellIs" dxfId="0" priority="1" stopIfTrue="1" operator="equal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scale="65" fitToHeight="2" orientation="portrait" horizontalDpi="4294967293" verticalDpi="4294967293" r:id="rId1"/>
  <headerFooter alignWithMargins="0"/>
  <rowBreaks count="1" manualBreakCount="1">
    <brk id="65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Soybean Budget</vt:lpstr>
      <vt:lpstr>Sheet1</vt:lpstr>
      <vt:lpstr>'Soybean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Rothwell, Marie</dc:creator>
  <cp:lastModifiedBy>Rothwell, Marie</cp:lastModifiedBy>
  <dcterms:created xsi:type="dcterms:W3CDTF">2024-02-01T19:16:19Z</dcterms:created>
  <dcterms:modified xsi:type="dcterms:W3CDTF">2024-02-01T19:17:27Z</dcterms:modified>
</cp:coreProperties>
</file>